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 tabRatio="919"/>
  </bookViews>
  <sheets>
    <sheet name="세입세출결산서" sheetId="2" r:id="rId1"/>
    <sheet name="세입결산서" sheetId="52" r:id="rId2"/>
    <sheet name="세출결산서" sheetId="43" state="hidden" r:id="rId3"/>
    <sheet name="세출결산서." sheetId="50" r:id="rId4"/>
    <sheet name="정부보조금명세서" sheetId="32" r:id="rId5"/>
    <sheet name="사업수입명세서" sheetId="5" r:id="rId6"/>
    <sheet name="잡수입명세서" sheetId="56" r:id="rId7"/>
    <sheet name="인건비명세서" sheetId="7" r:id="rId8"/>
    <sheet name="사업비명세서" sheetId="33" r:id="rId9"/>
    <sheet name="과년도지출명세서" sheetId="57" r:id="rId10"/>
    <sheet name="기타비용명세서" sheetId="34" r:id="rId11"/>
    <sheet name="잡지출명세서" sheetId="58" r:id="rId12"/>
    <sheet name="반환금명세서" sheetId="55" r:id="rId13"/>
  </sheets>
  <definedNames>
    <definedName name="_xlnm._FilterDatabase" localSheetId="10" hidden="1">기타비용명세서!$A$3:$E$12</definedName>
    <definedName name="_xlnm._FilterDatabase" localSheetId="12" hidden="1">반환금명세서!$A$3:$F$72</definedName>
    <definedName name="_xlnm._FilterDatabase" localSheetId="7" hidden="1">인건비명세서!$A$3:$E$9</definedName>
    <definedName name="_xlnm._FilterDatabase" localSheetId="4" hidden="1">정부보조금명세서!$A$3:$G$147</definedName>
    <definedName name="_xlnm.Consolidate_Area" localSheetId="9">과년도지출명세서!$3:$3</definedName>
    <definedName name="_xlnm.Consolidate_Area" localSheetId="12">반환금명세서!$3:$3</definedName>
    <definedName name="_xlnm.Consolidate_Area" localSheetId="8">사업비명세서!$3:$3</definedName>
    <definedName name="_xlnm.Consolidate_Area" localSheetId="5">사업수입명세서!$3:$3</definedName>
    <definedName name="_xlnm.Consolidate_Area" localSheetId="1">세입결산서!$1:$5</definedName>
    <definedName name="_xlnm.Consolidate_Area" localSheetId="2">세출결산서!$1:$5</definedName>
    <definedName name="_xlnm.Consolidate_Area" localSheetId="6">잡수입명세서!$3:$3</definedName>
    <definedName name="_xlnm.Consolidate_Area" localSheetId="11">잡지출명세서!$3:$3</definedName>
    <definedName name="_xlnm.Consolidate_Area" localSheetId="4">정부보조금명세서!$3:$3</definedName>
  </definedNames>
  <calcPr calcId="144525"/>
</workbook>
</file>

<file path=xl/calcChain.xml><?xml version="1.0" encoding="utf-8"?>
<calcChain xmlns="http://schemas.openxmlformats.org/spreadsheetml/2006/main">
  <c r="C4" i="58" l="1"/>
  <c r="D5" i="57"/>
  <c r="D5" i="33"/>
  <c r="D4" i="33"/>
  <c r="D6" i="33" s="1"/>
  <c r="D7" i="7"/>
  <c r="D6" i="7"/>
  <c r="D5" i="7"/>
  <c r="D4" i="7"/>
  <c r="C5" i="56"/>
  <c r="F8" i="2" l="1"/>
  <c r="F7" i="2"/>
  <c r="K16" i="2"/>
  <c r="K15" i="2"/>
  <c r="K14" i="2"/>
  <c r="K13" i="2"/>
  <c r="K12" i="2"/>
  <c r="K10" i="2"/>
  <c r="K9" i="2"/>
  <c r="K8" i="2"/>
  <c r="K7" i="2"/>
  <c r="K6" i="2"/>
  <c r="J6" i="2"/>
  <c r="F6" i="2"/>
  <c r="E6" i="2"/>
  <c r="D6" i="2"/>
  <c r="I6" i="2"/>
  <c r="F9" i="2"/>
  <c r="F138" i="50" l="1"/>
  <c r="E138" i="50"/>
  <c r="E141" i="50" s="1"/>
  <c r="E139" i="50"/>
  <c r="E142" i="50" s="1"/>
  <c r="H137" i="50"/>
  <c r="E137" i="50"/>
  <c r="F137" i="50"/>
  <c r="I136" i="50"/>
  <c r="I135" i="50"/>
  <c r="E127" i="50"/>
  <c r="F139" i="50"/>
  <c r="I137" i="50" l="1"/>
  <c r="E14" i="52"/>
  <c r="E17" i="52" s="1"/>
  <c r="G14" i="52"/>
  <c r="F14" i="52"/>
  <c r="E18" i="2" l="1"/>
  <c r="E106" i="32" l="1"/>
  <c r="E105" i="32"/>
  <c r="E84" i="32" l="1"/>
  <c r="E83" i="32"/>
  <c r="E58" i="32" l="1"/>
  <c r="C9" i="5" l="1"/>
  <c r="C5" i="5"/>
  <c r="E22" i="32"/>
  <c r="E24" i="52" l="1"/>
  <c r="E21" i="52"/>
  <c r="E79" i="32" l="1"/>
  <c r="E78" i="32"/>
  <c r="E77" i="32"/>
  <c r="E76" i="32"/>
  <c r="E75" i="32"/>
  <c r="E74" i="32"/>
  <c r="E73" i="32"/>
  <c r="E72" i="32"/>
  <c r="E80" i="32" l="1"/>
  <c r="E18" i="50" l="1"/>
  <c r="E15" i="50"/>
  <c r="E12" i="50"/>
  <c r="E9" i="50"/>
  <c r="E6" i="50"/>
  <c r="E69" i="50"/>
  <c r="E66" i="50"/>
  <c r="E72" i="50" s="1"/>
  <c r="E134" i="50"/>
  <c r="E140" i="50" s="1"/>
  <c r="E143" i="50" s="1"/>
  <c r="H46" i="50"/>
  <c r="H45" i="50"/>
  <c r="G47" i="50"/>
  <c r="G46" i="50"/>
  <c r="G45" i="50"/>
  <c r="F46" i="50"/>
  <c r="F45" i="50"/>
  <c r="E46" i="50"/>
  <c r="E45" i="50"/>
  <c r="H109" i="50"/>
  <c r="H112" i="50" s="1"/>
  <c r="G109" i="50"/>
  <c r="G112" i="50" s="1"/>
  <c r="F109" i="50"/>
  <c r="F112" i="50" s="1"/>
  <c r="E109" i="50"/>
  <c r="E112" i="50" s="1"/>
  <c r="H108" i="50"/>
  <c r="H111" i="50" s="1"/>
  <c r="G108" i="50"/>
  <c r="G111" i="50" s="1"/>
  <c r="F108" i="50"/>
  <c r="F111" i="50" s="1"/>
  <c r="E108" i="50"/>
  <c r="H107" i="50"/>
  <c r="H110" i="50" s="1"/>
  <c r="H113" i="50" s="1"/>
  <c r="G107" i="50"/>
  <c r="G110" i="50" s="1"/>
  <c r="G113" i="50" s="1"/>
  <c r="F107" i="50"/>
  <c r="F110" i="50" s="1"/>
  <c r="F113" i="50" s="1"/>
  <c r="E107" i="50"/>
  <c r="I106" i="50"/>
  <c r="I105" i="50"/>
  <c r="H100" i="50"/>
  <c r="H99" i="50"/>
  <c r="G100" i="50"/>
  <c r="G99" i="50"/>
  <c r="F100" i="50"/>
  <c r="F99" i="50"/>
  <c r="E100" i="50"/>
  <c r="F73" i="50"/>
  <c r="E73" i="50"/>
  <c r="H83" i="50"/>
  <c r="G83" i="50"/>
  <c r="F83" i="50"/>
  <c r="E83" i="50"/>
  <c r="I82" i="50"/>
  <c r="I81" i="50"/>
  <c r="H86" i="50"/>
  <c r="G86" i="50"/>
  <c r="F86" i="50"/>
  <c r="E86" i="50"/>
  <c r="I85" i="50"/>
  <c r="I84" i="50"/>
  <c r="H89" i="50"/>
  <c r="G89" i="50"/>
  <c r="F89" i="50"/>
  <c r="E89" i="50"/>
  <c r="I88" i="50"/>
  <c r="I87" i="50"/>
  <c r="H92" i="50"/>
  <c r="G92" i="50"/>
  <c r="F92" i="50"/>
  <c r="E92" i="50"/>
  <c r="I91" i="50"/>
  <c r="I90" i="50"/>
  <c r="H95" i="50"/>
  <c r="G95" i="50"/>
  <c r="F95" i="50"/>
  <c r="E95" i="50"/>
  <c r="I94" i="50"/>
  <c r="I93" i="50"/>
  <c r="H73" i="50"/>
  <c r="G73" i="50"/>
  <c r="H72" i="50"/>
  <c r="G72" i="50"/>
  <c r="F72" i="50"/>
  <c r="E10" i="50"/>
  <c r="E7" i="50"/>
  <c r="G102" i="50" l="1"/>
  <c r="G103" i="50"/>
  <c r="E103" i="50"/>
  <c r="H103" i="50"/>
  <c r="F102" i="50"/>
  <c r="H102" i="50"/>
  <c r="I107" i="50"/>
  <c r="I108" i="50"/>
  <c r="I109" i="50"/>
  <c r="E111" i="50"/>
  <c r="I111" i="50" s="1"/>
  <c r="F103" i="50"/>
  <c r="E110" i="50"/>
  <c r="E113" i="50" s="1"/>
  <c r="I83" i="50"/>
  <c r="I89" i="50"/>
  <c r="I92" i="50"/>
  <c r="I86" i="50"/>
  <c r="I95" i="50"/>
  <c r="I112" i="50" l="1"/>
  <c r="I110" i="50"/>
  <c r="I113" i="50"/>
  <c r="F6" i="52" l="1"/>
  <c r="E18" i="52"/>
  <c r="D13" i="57" l="1"/>
  <c r="D9" i="57"/>
  <c r="D7" i="57"/>
  <c r="D14" i="57" s="1"/>
  <c r="E29" i="32"/>
  <c r="C5" i="58" l="1"/>
  <c r="E9" i="55" l="1"/>
  <c r="E17" i="55"/>
  <c r="E11" i="55"/>
  <c r="D15" i="33" l="1"/>
  <c r="C6" i="34"/>
  <c r="C11" i="34"/>
  <c r="C12" i="34" s="1"/>
  <c r="E115" i="32" l="1"/>
  <c r="E93" i="32"/>
  <c r="E71" i="32"/>
  <c r="E67" i="32"/>
  <c r="E63" i="32"/>
  <c r="E40" i="32"/>
  <c r="E48" i="32" l="1"/>
  <c r="E47" i="32"/>
  <c r="E49" i="32" l="1"/>
  <c r="E17" i="50" l="1"/>
  <c r="E11" i="50"/>
  <c r="E8" i="50"/>
  <c r="H125" i="50"/>
  <c r="G125" i="50"/>
  <c r="F125" i="50"/>
  <c r="H71" i="50"/>
  <c r="G71" i="50"/>
  <c r="F71" i="50"/>
  <c r="E71" i="50"/>
  <c r="G68" i="50"/>
  <c r="H20" i="50"/>
  <c r="G20" i="50"/>
  <c r="F20" i="50"/>
  <c r="E20" i="50"/>
  <c r="H17" i="50"/>
  <c r="G17" i="50"/>
  <c r="F17" i="50"/>
  <c r="H8" i="50"/>
  <c r="G8" i="50"/>
  <c r="F8" i="50"/>
  <c r="H11" i="50"/>
  <c r="G11" i="50"/>
  <c r="F11" i="50"/>
  <c r="G14" i="50"/>
  <c r="F14" i="50"/>
  <c r="H14" i="50"/>
  <c r="E99" i="50"/>
  <c r="E102" i="50" s="1"/>
  <c r="G74" i="50" l="1"/>
  <c r="E61" i="50"/>
  <c r="E64" i="50" s="1"/>
  <c r="E22" i="50"/>
  <c r="H38" i="50"/>
  <c r="H47" i="50" s="1"/>
  <c r="I96" i="50"/>
  <c r="I97" i="50"/>
  <c r="E98" i="50"/>
  <c r="F98" i="50"/>
  <c r="G98" i="50"/>
  <c r="H98" i="50"/>
  <c r="I98" i="50" l="1"/>
  <c r="B4" i="7" l="1"/>
  <c r="B9" i="7" s="1"/>
  <c r="D9" i="7"/>
  <c r="C6" i="56" l="1"/>
  <c r="E56" i="32" l="1"/>
  <c r="E40" i="55" l="1"/>
  <c r="E41" i="55" s="1"/>
  <c r="E36" i="55"/>
  <c r="E21" i="55" l="1"/>
  <c r="E26" i="55"/>
  <c r="E32" i="55"/>
  <c r="E23" i="55"/>
  <c r="E29" i="55"/>
  <c r="E19" i="55"/>
  <c r="E13" i="55"/>
  <c r="D16" i="33"/>
  <c r="E14" i="2" l="1"/>
  <c r="D14" i="2"/>
  <c r="E19" i="2"/>
  <c r="D19" i="2"/>
  <c r="E102" i="32" l="1"/>
  <c r="E54" i="32"/>
  <c r="H80" i="50" l="1"/>
  <c r="G80" i="50"/>
  <c r="F80" i="50"/>
  <c r="H77" i="50"/>
  <c r="G77" i="50"/>
  <c r="F77" i="50"/>
  <c r="F22" i="50"/>
  <c r="F21" i="50"/>
  <c r="I10" i="50"/>
  <c r="H32" i="50"/>
  <c r="H31" i="50"/>
  <c r="H30" i="50"/>
  <c r="G32" i="50"/>
  <c r="G31" i="50"/>
  <c r="G30" i="50"/>
  <c r="F31" i="50"/>
  <c r="F30" i="50"/>
  <c r="F23" i="50"/>
  <c r="H31" i="52"/>
  <c r="H30" i="52"/>
  <c r="F31" i="52"/>
  <c r="F30" i="52"/>
  <c r="H26" i="52"/>
  <c r="G26" i="52"/>
  <c r="F26" i="52"/>
  <c r="G23" i="52"/>
  <c r="H23" i="52"/>
  <c r="F23" i="52"/>
  <c r="I48" i="52"/>
  <c r="G53" i="52"/>
  <c r="F53" i="52"/>
  <c r="E53" i="52"/>
  <c r="H40" i="52"/>
  <c r="H39" i="52"/>
  <c r="G40" i="52"/>
  <c r="G39" i="52"/>
  <c r="F40" i="52"/>
  <c r="F39" i="52"/>
  <c r="E40" i="52"/>
  <c r="I40" i="52" s="1"/>
  <c r="E39" i="52"/>
  <c r="I37" i="52"/>
  <c r="I36" i="52"/>
  <c r="H38" i="52"/>
  <c r="G38" i="52"/>
  <c r="F38" i="52"/>
  <c r="I34" i="52"/>
  <c r="I33" i="52"/>
  <c r="E35" i="52"/>
  <c r="F35" i="52"/>
  <c r="F41" i="52" s="1"/>
  <c r="G35" i="52"/>
  <c r="H29" i="52"/>
  <c r="F29" i="52"/>
  <c r="E29" i="52"/>
  <c r="H20" i="52"/>
  <c r="G20" i="52"/>
  <c r="F20" i="52"/>
  <c r="H10" i="52"/>
  <c r="H9" i="52"/>
  <c r="G10" i="52"/>
  <c r="G9" i="52"/>
  <c r="E10" i="52"/>
  <c r="E9" i="52"/>
  <c r="H8" i="52"/>
  <c r="H11" i="52" s="1"/>
  <c r="G8" i="52"/>
  <c r="G11" i="52" s="1"/>
  <c r="E8" i="52"/>
  <c r="E11" i="52" s="1"/>
  <c r="I52" i="52"/>
  <c r="I51" i="52"/>
  <c r="H101" i="50" l="1"/>
  <c r="F101" i="50"/>
  <c r="G101" i="50"/>
  <c r="G104" i="50" s="1"/>
  <c r="G41" i="52"/>
  <c r="H32" i="52"/>
  <c r="I39" i="52"/>
  <c r="F32" i="52"/>
  <c r="H118" i="50"/>
  <c r="H121" i="50" s="1"/>
  <c r="H117" i="50"/>
  <c r="H120" i="50" s="1"/>
  <c r="F118" i="50"/>
  <c r="F121" i="50" s="1"/>
  <c r="F117" i="50"/>
  <c r="F120" i="50" s="1"/>
  <c r="G61" i="50"/>
  <c r="G60" i="50"/>
  <c r="F61" i="50"/>
  <c r="F60" i="50"/>
  <c r="H22" i="50"/>
  <c r="H21" i="50"/>
  <c r="G23" i="50"/>
  <c r="G22" i="50"/>
  <c r="G21" i="50"/>
  <c r="E118" i="50"/>
  <c r="E117" i="50"/>
  <c r="E120" i="50" s="1"/>
  <c r="I9" i="50"/>
  <c r="F44" i="52"/>
  <c r="H61" i="50"/>
  <c r="H60" i="50"/>
  <c r="G118" i="50"/>
  <c r="G121" i="50" s="1"/>
  <c r="G117" i="50"/>
  <c r="G120" i="50" s="1"/>
  <c r="H116" i="50"/>
  <c r="H119" i="50" s="1"/>
  <c r="H122" i="50" s="1"/>
  <c r="E31" i="50"/>
  <c r="E30" i="50"/>
  <c r="I31" i="50" l="1"/>
  <c r="E49" i="50"/>
  <c r="E145" i="50" s="1"/>
  <c r="I22" i="50"/>
  <c r="I75" i="50"/>
  <c r="I99" i="50"/>
  <c r="G49" i="50"/>
  <c r="E80" i="50"/>
  <c r="E60" i="50"/>
  <c r="E63" i="50" s="1"/>
  <c r="G44" i="52"/>
  <c r="E121" i="50"/>
  <c r="I118" i="50"/>
  <c r="I45" i="50"/>
  <c r="E21" i="50"/>
  <c r="I21" i="50" s="1"/>
  <c r="I6" i="50"/>
  <c r="E30" i="52"/>
  <c r="I18" i="52"/>
  <c r="F10" i="52"/>
  <c r="I7" i="52"/>
  <c r="G31" i="52"/>
  <c r="I28" i="52"/>
  <c r="I19" i="52"/>
  <c r="E31" i="52"/>
  <c r="I30" i="50"/>
  <c r="I46" i="50"/>
  <c r="F9" i="52"/>
  <c r="I6" i="52"/>
  <c r="G30" i="52"/>
  <c r="I27" i="52"/>
  <c r="G29" i="52"/>
  <c r="I7" i="50"/>
  <c r="I117" i="50"/>
  <c r="F49" i="50"/>
  <c r="H48" i="50"/>
  <c r="I100" i="50"/>
  <c r="G48" i="50"/>
  <c r="F48" i="50"/>
  <c r="H49" i="50"/>
  <c r="G50" i="50"/>
  <c r="E116" i="50"/>
  <c r="E119" i="50" s="1"/>
  <c r="G116" i="50"/>
  <c r="G119" i="50" s="1"/>
  <c r="G122" i="50" s="1"/>
  <c r="H44" i="52"/>
  <c r="F8" i="52"/>
  <c r="I49" i="50" l="1"/>
  <c r="E48" i="50"/>
  <c r="I60" i="50"/>
  <c r="I63" i="50" s="1"/>
  <c r="I30" i="52"/>
  <c r="I10" i="52"/>
  <c r="I29" i="52"/>
  <c r="G32" i="52"/>
  <c r="I8" i="50"/>
  <c r="I9" i="52"/>
  <c r="E122" i="50"/>
  <c r="F11" i="52"/>
  <c r="I8" i="52"/>
  <c r="I31" i="52"/>
  <c r="I43" i="52"/>
  <c r="I11" i="52" l="1"/>
  <c r="E50" i="52" l="1"/>
  <c r="E56" i="52" s="1"/>
  <c r="E44" i="52"/>
  <c r="E47" i="52" s="1"/>
  <c r="E46" i="52"/>
  <c r="E45" i="52"/>
  <c r="E26" i="52"/>
  <c r="E23" i="52"/>
  <c r="E20" i="52"/>
  <c r="E55" i="52"/>
  <c r="E54" i="52"/>
  <c r="I20" i="52" l="1"/>
  <c r="E32" i="52"/>
  <c r="I32" i="52" s="1"/>
  <c r="E53" i="50"/>
  <c r="H53" i="50"/>
  <c r="G53" i="50"/>
  <c r="F53" i="50"/>
  <c r="I52" i="50"/>
  <c r="I51" i="50"/>
  <c r="I37" i="50"/>
  <c r="F38" i="50"/>
  <c r="I79" i="50"/>
  <c r="I78" i="50"/>
  <c r="I20" i="50"/>
  <c r="I19" i="50"/>
  <c r="I18" i="50"/>
  <c r="F44" i="50"/>
  <c r="F26" i="50"/>
  <c r="F32" i="50" s="1"/>
  <c r="E26" i="50"/>
  <c r="F47" i="50" l="1"/>
  <c r="F50" i="50"/>
  <c r="I53" i="50"/>
  <c r="I80" i="50"/>
  <c r="E116" i="32"/>
  <c r="I133" i="50" l="1"/>
  <c r="I132" i="50"/>
  <c r="E126" i="50"/>
  <c r="E125" i="50"/>
  <c r="E128" i="50" s="1"/>
  <c r="H23" i="50"/>
  <c r="E38" i="52"/>
  <c r="I25" i="52"/>
  <c r="I24" i="52"/>
  <c r="I22" i="52"/>
  <c r="I21" i="52"/>
  <c r="H35" i="52"/>
  <c r="F46" i="52"/>
  <c r="F45" i="52"/>
  <c r="F47" i="52"/>
  <c r="I23" i="52"/>
  <c r="H55" i="52"/>
  <c r="H54" i="52"/>
  <c r="F55" i="52"/>
  <c r="F54" i="52"/>
  <c r="H53" i="52"/>
  <c r="F50" i="52"/>
  <c r="F56" i="52" s="1"/>
  <c r="I38" i="52" l="1"/>
  <c r="E41" i="52"/>
  <c r="H56" i="52"/>
  <c r="I53" i="52"/>
  <c r="H41" i="52"/>
  <c r="I35" i="52"/>
  <c r="H50" i="50"/>
  <c r="I26" i="52"/>
  <c r="I11" i="50"/>
  <c r="F17" i="2"/>
  <c r="F16" i="2"/>
  <c r="F15" i="2"/>
  <c r="I7" i="2"/>
  <c r="D9" i="2"/>
  <c r="J7" i="2"/>
  <c r="F14" i="2" l="1"/>
  <c r="I41" i="52"/>
  <c r="I48" i="50"/>
  <c r="E9" i="2"/>
  <c r="F11" i="2"/>
  <c r="F10" i="2"/>
  <c r="F12" i="2"/>
  <c r="I123" i="50" l="1"/>
  <c r="E130" i="50"/>
  <c r="E129" i="50"/>
  <c r="E144" i="50" s="1"/>
  <c r="E77" i="50" l="1"/>
  <c r="E101" i="50" s="1"/>
  <c r="E68" i="50"/>
  <c r="E74" i="50" s="1"/>
  <c r="I58" i="50"/>
  <c r="I57" i="50"/>
  <c r="I55" i="50"/>
  <c r="I54" i="50"/>
  <c r="I33" i="50"/>
  <c r="I28" i="50"/>
  <c r="I27" i="50"/>
  <c r="I25" i="50"/>
  <c r="I24" i="50"/>
  <c r="I16" i="50"/>
  <c r="I15" i="50"/>
  <c r="I13" i="50"/>
  <c r="I12" i="50"/>
  <c r="E104" i="50" l="1"/>
  <c r="I77" i="50"/>
  <c r="I101" i="50"/>
  <c r="F13" i="2" l="1"/>
  <c r="H134" i="50" l="1"/>
  <c r="F134" i="50"/>
  <c r="F140" i="50" s="1"/>
  <c r="E59" i="50"/>
  <c r="E56" i="50"/>
  <c r="E44" i="50"/>
  <c r="E41" i="50"/>
  <c r="E38" i="50"/>
  <c r="E35" i="50"/>
  <c r="E29" i="50"/>
  <c r="E32" i="50" s="1"/>
  <c r="I32" i="50" s="1"/>
  <c r="E14" i="50"/>
  <c r="E47" i="50" l="1"/>
  <c r="I47" i="50" s="1"/>
  <c r="E62" i="50"/>
  <c r="E65" i="50" s="1"/>
  <c r="E23" i="50"/>
  <c r="I23" i="50" s="1"/>
  <c r="I29" i="50"/>
  <c r="I17" i="50"/>
  <c r="I59" i="50"/>
  <c r="I14" i="50"/>
  <c r="I26" i="50"/>
  <c r="E50" i="50" l="1"/>
  <c r="G56" i="52"/>
  <c r="G55" i="52"/>
  <c r="G54" i="52"/>
  <c r="I49" i="52"/>
  <c r="G47" i="52"/>
  <c r="G59" i="52" s="1"/>
  <c r="G46" i="52"/>
  <c r="H45" i="52"/>
  <c r="H57" i="52" s="1"/>
  <c r="G45" i="52"/>
  <c r="H47" i="52"/>
  <c r="H59" i="52" s="1"/>
  <c r="H46" i="52"/>
  <c r="H58" i="52" s="1"/>
  <c r="I42" i="52"/>
  <c r="I45" i="52" s="1"/>
  <c r="E59" i="52"/>
  <c r="F16" i="52"/>
  <c r="F58" i="52" s="1"/>
  <c r="E16" i="52"/>
  <c r="E58" i="52" s="1"/>
  <c r="F15" i="52"/>
  <c r="F57" i="52" s="1"/>
  <c r="E15" i="52"/>
  <c r="E57" i="52" s="1"/>
  <c r="I14" i="52"/>
  <c r="I13" i="52"/>
  <c r="I12" i="52"/>
  <c r="G58" i="52" l="1"/>
  <c r="G57" i="52"/>
  <c r="I50" i="52"/>
  <c r="I46" i="52"/>
  <c r="I16" i="52"/>
  <c r="I44" i="52"/>
  <c r="I47" i="52" s="1"/>
  <c r="I55" i="52"/>
  <c r="F17" i="52"/>
  <c r="I15" i="52"/>
  <c r="I54" i="52"/>
  <c r="I57" i="52" s="1"/>
  <c r="I17" i="52" l="1"/>
  <c r="F59" i="52"/>
  <c r="I58" i="52"/>
  <c r="I56" i="52"/>
  <c r="I59" i="52" l="1"/>
  <c r="F20" i="2" l="1"/>
  <c r="I34" i="50" l="1"/>
  <c r="I35" i="50"/>
  <c r="I36" i="50"/>
  <c r="I38" i="50"/>
  <c r="I39" i="50"/>
  <c r="I40" i="50"/>
  <c r="I41" i="50"/>
  <c r="I42" i="50"/>
  <c r="I43" i="50"/>
  <c r="I44" i="50"/>
  <c r="F56" i="50"/>
  <c r="F62" i="50" s="1"/>
  <c r="G56" i="50"/>
  <c r="G62" i="50" s="1"/>
  <c r="H56" i="50"/>
  <c r="H62" i="50" s="1"/>
  <c r="F68" i="50"/>
  <c r="F74" i="50" s="1"/>
  <c r="F104" i="50" s="1"/>
  <c r="I76" i="50"/>
  <c r="I69" i="50"/>
  <c r="I70" i="50"/>
  <c r="I114" i="50"/>
  <c r="I115" i="50"/>
  <c r="F116" i="50"/>
  <c r="F119" i="50" s="1"/>
  <c r="I120" i="50"/>
  <c r="I121" i="50"/>
  <c r="I124" i="50"/>
  <c r="E131" i="50"/>
  <c r="F128" i="50"/>
  <c r="G128" i="50"/>
  <c r="G131" i="50" s="1"/>
  <c r="F126" i="50"/>
  <c r="G126" i="50"/>
  <c r="G129" i="50" s="1"/>
  <c r="H126" i="50"/>
  <c r="H129" i="50" s="1"/>
  <c r="F127" i="50"/>
  <c r="G127" i="50"/>
  <c r="G130" i="50" s="1"/>
  <c r="H127" i="50"/>
  <c r="H130" i="50" s="1"/>
  <c r="H128" i="50"/>
  <c r="H131" i="50" s="1"/>
  <c r="F143" i="50"/>
  <c r="H140" i="50"/>
  <c r="H143" i="50" s="1"/>
  <c r="F141" i="50"/>
  <c r="G138" i="50"/>
  <c r="G141" i="50" s="1"/>
  <c r="H138" i="50"/>
  <c r="H141" i="50" s="1"/>
  <c r="F142" i="50"/>
  <c r="G139" i="50"/>
  <c r="G142" i="50" s="1"/>
  <c r="H139" i="50"/>
  <c r="H142" i="50" s="1"/>
  <c r="F122" i="50" l="1"/>
  <c r="I119" i="50"/>
  <c r="I134" i="50"/>
  <c r="I139" i="50"/>
  <c r="I138" i="50"/>
  <c r="F131" i="50"/>
  <c r="I128" i="50"/>
  <c r="F129" i="50"/>
  <c r="I126" i="50"/>
  <c r="F130" i="50"/>
  <c r="I127" i="50"/>
  <c r="I56" i="50"/>
  <c r="I61" i="50"/>
  <c r="I64" i="50" s="1"/>
  <c r="I116" i="50"/>
  <c r="H64" i="50"/>
  <c r="H145" i="50" s="1"/>
  <c r="G64" i="50"/>
  <c r="G145" i="50" s="1"/>
  <c r="F64" i="50"/>
  <c r="H65" i="50"/>
  <c r="H63" i="50"/>
  <c r="H144" i="50" s="1"/>
  <c r="G65" i="50"/>
  <c r="G63" i="50"/>
  <c r="G144" i="50" s="1"/>
  <c r="F63" i="50"/>
  <c r="I125" i="50"/>
  <c r="I71" i="50"/>
  <c r="G140" i="50"/>
  <c r="G143" i="50" s="1"/>
  <c r="G146" i="50" l="1"/>
  <c r="F144" i="50"/>
  <c r="F145" i="50"/>
  <c r="I141" i="50"/>
  <c r="I142" i="50"/>
  <c r="I129" i="50"/>
  <c r="I130" i="50"/>
  <c r="I131" i="50"/>
  <c r="E146" i="50"/>
  <c r="I140" i="50"/>
  <c r="F65" i="50"/>
  <c r="F146" i="50" s="1"/>
  <c r="I62" i="50"/>
  <c r="I65" i="50" s="1"/>
  <c r="I50" i="50"/>
  <c r="I72" i="50" l="1"/>
  <c r="I102" i="50"/>
  <c r="I143" i="50"/>
  <c r="I66" i="50"/>
  <c r="I122" i="50"/>
  <c r="H68" i="50"/>
  <c r="H74" i="50" s="1"/>
  <c r="H104" i="50" s="1"/>
  <c r="H146" i="50" s="1"/>
  <c r="I73" i="50" l="1"/>
  <c r="I103" i="50"/>
  <c r="I74" i="50"/>
  <c r="I104" i="50"/>
  <c r="I67" i="50"/>
  <c r="I144" i="50"/>
  <c r="I68" i="50"/>
  <c r="I145" i="50" l="1"/>
  <c r="I146" i="50"/>
  <c r="K11" i="2"/>
  <c r="F18" i="2" l="1"/>
  <c r="F21" i="2"/>
  <c r="F19" i="2" s="1"/>
  <c r="F398" i="43" l="1"/>
  <c r="E398" i="43"/>
  <c r="I397" i="43"/>
  <c r="I396" i="43"/>
  <c r="F383" i="43"/>
  <c r="I398" i="43" l="1"/>
  <c r="I372" i="43" l="1"/>
  <c r="I373" i="43"/>
  <c r="H374" i="43"/>
  <c r="I374" i="43" s="1"/>
  <c r="H375" i="43"/>
  <c r="E358" i="43" l="1"/>
  <c r="F358" i="43"/>
  <c r="G358" i="43"/>
  <c r="H358" i="43"/>
  <c r="F359" i="43"/>
  <c r="G359" i="43"/>
  <c r="H359" i="43"/>
  <c r="F357" i="43"/>
  <c r="G357" i="43"/>
  <c r="H357" i="43"/>
  <c r="E357" i="43"/>
  <c r="F121" i="43"/>
  <c r="G121" i="43"/>
  <c r="H121" i="43"/>
  <c r="F122" i="43"/>
  <c r="G122" i="43"/>
  <c r="H122" i="43"/>
  <c r="F120" i="43"/>
  <c r="G120" i="43"/>
  <c r="H120" i="43"/>
  <c r="E118" i="43"/>
  <c r="I118" i="43" s="1"/>
  <c r="E117" i="43"/>
  <c r="I117" i="43" s="1"/>
  <c r="E103" i="43"/>
  <c r="I103" i="43" s="1"/>
  <c r="E102" i="43"/>
  <c r="I102" i="43" s="1"/>
  <c r="E116" i="43"/>
  <c r="I116" i="43" s="1"/>
  <c r="I115" i="43"/>
  <c r="I114" i="43"/>
  <c r="E113" i="43"/>
  <c r="I113" i="43" s="1"/>
  <c r="I112" i="43"/>
  <c r="I111" i="43"/>
  <c r="E110" i="43"/>
  <c r="I110" i="43" s="1"/>
  <c r="I109" i="43"/>
  <c r="I108" i="43"/>
  <c r="E107" i="43"/>
  <c r="I107" i="43" s="1"/>
  <c r="I106" i="43"/>
  <c r="I105" i="43"/>
  <c r="E119" i="43" l="1"/>
  <c r="I119" i="43" s="1"/>
  <c r="E98" i="43"/>
  <c r="I98" i="43" s="1"/>
  <c r="I97" i="43"/>
  <c r="I96" i="43"/>
  <c r="E101" i="43"/>
  <c r="I100" i="43"/>
  <c r="I99" i="43"/>
  <c r="E95" i="43"/>
  <c r="I95" i="43" s="1"/>
  <c r="I94" i="43"/>
  <c r="I93" i="43"/>
  <c r="E92" i="43"/>
  <c r="I91" i="43"/>
  <c r="I90" i="43"/>
  <c r="H407" i="43"/>
  <c r="F404" i="43"/>
  <c r="G389" i="43"/>
  <c r="F380" i="43"/>
  <c r="H371" i="43"/>
  <c r="E347" i="43"/>
  <c r="E335" i="43"/>
  <c r="E329" i="43"/>
  <c r="E323" i="43"/>
  <c r="E320" i="43"/>
  <c r="E311" i="43"/>
  <c r="E272" i="43"/>
  <c r="E269" i="43"/>
  <c r="E266" i="43"/>
  <c r="E257" i="43"/>
  <c r="E251" i="43"/>
  <c r="E245" i="43"/>
  <c r="E242" i="43"/>
  <c r="E230" i="43"/>
  <c r="E227" i="43"/>
  <c r="E221" i="43"/>
  <c r="E218" i="43"/>
  <c r="E215" i="43"/>
  <c r="E212" i="43"/>
  <c r="E206" i="43"/>
  <c r="E203" i="43"/>
  <c r="E200" i="43"/>
  <c r="E194" i="43"/>
  <c r="E191" i="43"/>
  <c r="E188" i="43"/>
  <c r="E182" i="43"/>
  <c r="E179" i="43"/>
  <c r="E176" i="43"/>
  <c r="E170" i="43"/>
  <c r="E167" i="43"/>
  <c r="E164" i="43"/>
  <c r="E161" i="43"/>
  <c r="E155" i="43"/>
  <c r="E149" i="43"/>
  <c r="E146" i="43"/>
  <c r="E143" i="43"/>
  <c r="E140" i="43"/>
  <c r="E137" i="43"/>
  <c r="E128" i="43"/>
  <c r="E125" i="43"/>
  <c r="E86" i="43"/>
  <c r="E83" i="43"/>
  <c r="E80" i="43"/>
  <c r="E74" i="43"/>
  <c r="E71" i="43"/>
  <c r="E68" i="43"/>
  <c r="E62" i="43"/>
  <c r="E59" i="43"/>
  <c r="E56" i="43"/>
  <c r="E50" i="43"/>
  <c r="E47" i="43"/>
  <c r="E44" i="43"/>
  <c r="E38" i="43"/>
  <c r="E35" i="43"/>
  <c r="E32" i="43"/>
  <c r="E26" i="43"/>
  <c r="E23" i="43"/>
  <c r="E20" i="43"/>
  <c r="E14" i="43"/>
  <c r="E11" i="43"/>
  <c r="E8" i="43"/>
  <c r="I92" i="43" l="1"/>
  <c r="E104" i="43"/>
  <c r="I104" i="43" s="1"/>
  <c r="I101" i="43"/>
  <c r="G391" i="43"/>
  <c r="H391" i="43"/>
  <c r="G392" i="43"/>
  <c r="H392" i="43"/>
  <c r="H390" i="43"/>
  <c r="G390" i="43"/>
  <c r="F385" i="43"/>
  <c r="H385" i="43"/>
  <c r="H386" i="43"/>
  <c r="H384" i="43"/>
  <c r="F384" i="43"/>
  <c r="H376" i="43"/>
  <c r="E400" i="43"/>
  <c r="F400" i="43"/>
  <c r="G400" i="43"/>
  <c r="H400" i="43"/>
  <c r="F399" i="43"/>
  <c r="G399" i="43"/>
  <c r="E399" i="43"/>
  <c r="E356" i="43"/>
  <c r="I356" i="43" s="1"/>
  <c r="I355" i="43"/>
  <c r="I354" i="43"/>
  <c r="E401" i="43"/>
  <c r="E184" i="43"/>
  <c r="F184" i="43"/>
  <c r="G184" i="43"/>
  <c r="H184" i="43"/>
  <c r="F185" i="43"/>
  <c r="G185" i="43"/>
  <c r="H185" i="43"/>
  <c r="F183" i="43"/>
  <c r="G183" i="43"/>
  <c r="H183" i="43"/>
  <c r="E183" i="43"/>
  <c r="E151" i="43"/>
  <c r="F151" i="43"/>
  <c r="G151" i="43"/>
  <c r="H151" i="43"/>
  <c r="F152" i="43"/>
  <c r="G152" i="43"/>
  <c r="H152" i="43"/>
  <c r="F150" i="43"/>
  <c r="G150" i="43"/>
  <c r="H150" i="43"/>
  <c r="E150" i="43"/>
  <c r="I146" i="43"/>
  <c r="I145" i="43"/>
  <c r="I144" i="43"/>
  <c r="F133" i="43"/>
  <c r="G133" i="43"/>
  <c r="H133" i="43"/>
  <c r="F134" i="43"/>
  <c r="G134" i="43"/>
  <c r="H134" i="43"/>
  <c r="F132" i="43"/>
  <c r="G132" i="43"/>
  <c r="H132" i="43"/>
  <c r="F386" i="43" l="1"/>
  <c r="E344" i="43" l="1"/>
  <c r="I344" i="43" s="1"/>
  <c r="I343" i="43"/>
  <c r="I342" i="43"/>
  <c r="F409" i="43" l="1"/>
  <c r="G409" i="43"/>
  <c r="H409" i="43"/>
  <c r="G410" i="43"/>
  <c r="G408" i="43"/>
  <c r="H408" i="43"/>
  <c r="F408" i="43"/>
  <c r="G401" i="43" l="1"/>
  <c r="F401" i="43"/>
  <c r="I400" i="43"/>
  <c r="I399" i="43"/>
  <c r="H260" i="43"/>
  <c r="G260" i="43"/>
  <c r="F260" i="43"/>
  <c r="H259" i="43"/>
  <c r="G259" i="43"/>
  <c r="F259" i="43"/>
  <c r="E259" i="43"/>
  <c r="H258" i="43"/>
  <c r="G258" i="43"/>
  <c r="F258" i="43"/>
  <c r="E258" i="43"/>
  <c r="I257" i="43"/>
  <c r="I260" i="43" s="1"/>
  <c r="I256" i="43"/>
  <c r="I259" i="43" s="1"/>
  <c r="I255" i="43"/>
  <c r="I258" i="43" s="1"/>
  <c r="E253" i="43"/>
  <c r="F253" i="43"/>
  <c r="G253" i="43"/>
  <c r="H253" i="43"/>
  <c r="F254" i="43"/>
  <c r="G254" i="43"/>
  <c r="H254" i="43"/>
  <c r="F252" i="43"/>
  <c r="G252" i="43"/>
  <c r="H252" i="43"/>
  <c r="E252" i="43"/>
  <c r="H248" i="43"/>
  <c r="G248" i="43"/>
  <c r="F248" i="43"/>
  <c r="H247" i="43"/>
  <c r="G247" i="43"/>
  <c r="F247" i="43"/>
  <c r="E247" i="43"/>
  <c r="H246" i="43"/>
  <c r="G246" i="43"/>
  <c r="F246" i="43"/>
  <c r="E246" i="43"/>
  <c r="E232" i="43"/>
  <c r="F232" i="43"/>
  <c r="G232" i="43"/>
  <c r="H232" i="43"/>
  <c r="F233" i="43"/>
  <c r="G233" i="43"/>
  <c r="H233" i="43"/>
  <c r="F231" i="43"/>
  <c r="G231" i="43"/>
  <c r="H231" i="43"/>
  <c r="E231" i="43"/>
  <c r="I230" i="43"/>
  <c r="I229" i="43"/>
  <c r="I228" i="43"/>
  <c r="E223" i="43"/>
  <c r="F223" i="43"/>
  <c r="G223" i="43"/>
  <c r="H223" i="43"/>
  <c r="F224" i="43"/>
  <c r="G224" i="43"/>
  <c r="H224" i="43"/>
  <c r="F222" i="43"/>
  <c r="G222" i="43"/>
  <c r="H222" i="43"/>
  <c r="E222" i="43"/>
  <c r="I221" i="43"/>
  <c r="I220" i="43"/>
  <c r="I219" i="43"/>
  <c r="E208" i="43"/>
  <c r="H209" i="43"/>
  <c r="G209" i="43"/>
  <c r="F209" i="43"/>
  <c r="H208" i="43"/>
  <c r="G208" i="43"/>
  <c r="F208" i="43"/>
  <c r="H207" i="43"/>
  <c r="G207" i="43"/>
  <c r="F207" i="43"/>
  <c r="E207" i="43"/>
  <c r="I206" i="43"/>
  <c r="I205" i="43"/>
  <c r="I204" i="43"/>
  <c r="E196" i="43"/>
  <c r="F196" i="43"/>
  <c r="G196" i="43"/>
  <c r="H196" i="43"/>
  <c r="F197" i="43"/>
  <c r="G197" i="43"/>
  <c r="H197" i="43"/>
  <c r="F195" i="43"/>
  <c r="G195" i="43"/>
  <c r="H195" i="43"/>
  <c r="E195" i="43"/>
  <c r="I194" i="43"/>
  <c r="I193" i="43"/>
  <c r="I192" i="43"/>
  <c r="I182" i="43"/>
  <c r="I181" i="43"/>
  <c r="I180" i="43"/>
  <c r="E172" i="43"/>
  <c r="F172" i="43"/>
  <c r="G172" i="43"/>
  <c r="H172" i="43"/>
  <c r="F173" i="43"/>
  <c r="G173" i="43"/>
  <c r="H173" i="43"/>
  <c r="F171" i="43"/>
  <c r="G171" i="43"/>
  <c r="H171" i="43"/>
  <c r="E171" i="43"/>
  <c r="I170" i="43"/>
  <c r="I169" i="43"/>
  <c r="I168" i="43"/>
  <c r="E157" i="43"/>
  <c r="F157" i="43"/>
  <c r="G157" i="43"/>
  <c r="H157" i="43"/>
  <c r="F158" i="43"/>
  <c r="G158" i="43"/>
  <c r="H158" i="43"/>
  <c r="F156" i="43"/>
  <c r="G156" i="43"/>
  <c r="H156" i="43"/>
  <c r="E156" i="43"/>
  <c r="I155" i="43"/>
  <c r="I158" i="43" s="1"/>
  <c r="I154" i="43"/>
  <c r="I157" i="43" s="1"/>
  <c r="I153" i="43"/>
  <c r="I156" i="43" s="1"/>
  <c r="E130" i="43"/>
  <c r="E133" i="43" s="1"/>
  <c r="E129" i="43"/>
  <c r="E132" i="43" s="1"/>
  <c r="E235" i="43" l="1"/>
  <c r="F236" i="43"/>
  <c r="G234" i="43"/>
  <c r="E248" i="43"/>
  <c r="F234" i="43"/>
  <c r="H235" i="43"/>
  <c r="E234" i="43"/>
  <c r="H236" i="43"/>
  <c r="G235" i="43"/>
  <c r="H234" i="43"/>
  <c r="G236" i="43"/>
  <c r="F235" i="43"/>
  <c r="E262" i="43"/>
  <c r="I401" i="43"/>
  <c r="E261" i="43"/>
  <c r="E158" i="43"/>
  <c r="E260" i="43"/>
  <c r="G378" i="43"/>
  <c r="E378" i="43"/>
  <c r="G326" i="43"/>
  <c r="G325" i="43"/>
  <c r="G324" i="43"/>
  <c r="G308" i="43"/>
  <c r="G307" i="43"/>
  <c r="G306" i="43"/>
  <c r="E325" i="43"/>
  <c r="F325" i="43"/>
  <c r="H325" i="43"/>
  <c r="F326" i="43"/>
  <c r="H326" i="43"/>
  <c r="F324" i="43"/>
  <c r="H324" i="43"/>
  <c r="H360" i="43" s="1"/>
  <c r="H393" i="43" s="1"/>
  <c r="E324" i="43"/>
  <c r="E313" i="43"/>
  <c r="E314" i="43"/>
  <c r="E307" i="43"/>
  <c r="F307" i="43"/>
  <c r="F308" i="43"/>
  <c r="F306" i="43"/>
  <c r="F360" i="43" s="1"/>
  <c r="F393" i="43" s="1"/>
  <c r="E306" i="43"/>
  <c r="E305" i="43"/>
  <c r="E302" i="43"/>
  <c r="E299" i="43"/>
  <c r="E296" i="43"/>
  <c r="E292" i="43"/>
  <c r="E291" i="43"/>
  <c r="I291" i="43" s="1"/>
  <c r="E290" i="43"/>
  <c r="I290" i="43" s="1"/>
  <c r="I289" i="43"/>
  <c r="I288" i="43"/>
  <c r="E284" i="43"/>
  <c r="E281" i="43"/>
  <c r="E278" i="43"/>
  <c r="E274" i="43"/>
  <c r="E273" i="43"/>
  <c r="H262" i="43"/>
  <c r="H263" i="43"/>
  <c r="F263" i="43"/>
  <c r="G263" i="43"/>
  <c r="F262" i="43"/>
  <c r="G262" i="43"/>
  <c r="F261" i="43"/>
  <c r="G261" i="43"/>
  <c r="H261" i="43"/>
  <c r="I250" i="43"/>
  <c r="I253" i="43" s="1"/>
  <c r="I249" i="43"/>
  <c r="I252" i="43" s="1"/>
  <c r="I245" i="43"/>
  <c r="I244" i="43"/>
  <c r="I243" i="43"/>
  <c r="I215" i="43"/>
  <c r="I226" i="43"/>
  <c r="I232" i="43" s="1"/>
  <c r="I225" i="43"/>
  <c r="I231" i="43" s="1"/>
  <c r="I218" i="43"/>
  <c r="I217" i="43"/>
  <c r="I216" i="43"/>
  <c r="G360" i="43" l="1"/>
  <c r="G379" i="43"/>
  <c r="G384" i="43"/>
  <c r="E379" i="43"/>
  <c r="E380" i="43" s="1"/>
  <c r="F362" i="43"/>
  <c r="F395" i="43" s="1"/>
  <c r="G362" i="43"/>
  <c r="F361" i="43"/>
  <c r="F394" i="43" s="1"/>
  <c r="H362" i="43"/>
  <c r="H361" i="43"/>
  <c r="H394" i="43" s="1"/>
  <c r="G361" i="43"/>
  <c r="E152" i="43"/>
  <c r="I381" i="43"/>
  <c r="E173" i="43"/>
  <c r="I227" i="43"/>
  <c r="I233" i="43" s="1"/>
  <c r="E233" i="43"/>
  <c r="I251" i="43"/>
  <c r="I254" i="43" s="1"/>
  <c r="E254" i="43"/>
  <c r="E197" i="43"/>
  <c r="E209" i="43"/>
  <c r="E224" i="43"/>
  <c r="E131" i="43"/>
  <c r="E134" i="43" s="1"/>
  <c r="G238" i="43"/>
  <c r="G237" i="43"/>
  <c r="I379" i="43"/>
  <c r="I378" i="43"/>
  <c r="E308" i="43"/>
  <c r="E293" i="43"/>
  <c r="H237" i="43"/>
  <c r="H411" i="43" s="1"/>
  <c r="H238" i="43"/>
  <c r="H412" i="43" s="1"/>
  <c r="I292" i="43"/>
  <c r="F237" i="43"/>
  <c r="F411" i="43" s="1"/>
  <c r="F238" i="43"/>
  <c r="F412" i="43" s="1"/>
  <c r="E88" i="43"/>
  <c r="E87" i="43"/>
  <c r="E76" i="43"/>
  <c r="E75" i="43"/>
  <c r="E64" i="43"/>
  <c r="E63" i="43"/>
  <c r="G393" i="43" l="1"/>
  <c r="I384" i="43"/>
  <c r="G411" i="43"/>
  <c r="G380" i="43"/>
  <c r="G386" i="43" s="1"/>
  <c r="G395" i="43" s="1"/>
  <c r="G385" i="43"/>
  <c r="G394" i="43" s="1"/>
  <c r="G412" i="43" s="1"/>
  <c r="I293" i="43"/>
  <c r="E387" i="43"/>
  <c r="I387" i="43" s="1"/>
  <c r="I390" i="43" s="1"/>
  <c r="E263" i="43"/>
  <c r="G239" i="43"/>
  <c r="I382" i="43"/>
  <c r="I385" i="43" s="1"/>
  <c r="F239" i="43"/>
  <c r="E89" i="43"/>
  <c r="E77" i="43"/>
  <c r="E65" i="43"/>
  <c r="E52" i="43"/>
  <c r="E51" i="43"/>
  <c r="E16" i="43"/>
  <c r="E28" i="43"/>
  <c r="I28" i="43" s="1"/>
  <c r="E40" i="43"/>
  <c r="E39" i="43"/>
  <c r="I38" i="43"/>
  <c r="I37" i="43"/>
  <c r="I36" i="43"/>
  <c r="I35" i="43"/>
  <c r="I34" i="43"/>
  <c r="I33" i="43"/>
  <c r="I32" i="43"/>
  <c r="I31" i="43"/>
  <c r="I30" i="43"/>
  <c r="I26" i="43"/>
  <c r="I23" i="43"/>
  <c r="I20" i="43"/>
  <c r="E27" i="43"/>
  <c r="I27" i="43" s="1"/>
  <c r="I25" i="43"/>
  <c r="I24" i="43"/>
  <c r="I22" i="43"/>
  <c r="I21" i="43"/>
  <c r="I19" i="43"/>
  <c r="I18" i="43"/>
  <c r="E15" i="43"/>
  <c r="E120" i="43" l="1"/>
  <c r="E121" i="43"/>
  <c r="G413" i="43"/>
  <c r="I380" i="43"/>
  <c r="I383" i="43"/>
  <c r="E388" i="43"/>
  <c r="I40" i="43"/>
  <c r="I41" i="43"/>
  <c r="E53" i="43"/>
  <c r="I39" i="43"/>
  <c r="E17" i="43"/>
  <c r="E29" i="43"/>
  <c r="I29" i="43" s="1"/>
  <c r="E41" i="43"/>
  <c r="E122" i="43" l="1"/>
  <c r="I386" i="43"/>
  <c r="E389" i="43"/>
  <c r="I389" i="43" s="1"/>
  <c r="I392" i="43" s="1"/>
  <c r="I388" i="43"/>
  <c r="I391" i="43" s="1"/>
  <c r="I347" i="43"/>
  <c r="E338" i="43"/>
  <c r="I346" i="43"/>
  <c r="I345" i="43"/>
  <c r="I349" i="43"/>
  <c r="E350" i="43"/>
  <c r="I350" i="43" s="1"/>
  <c r="H410" i="43"/>
  <c r="F410" i="43"/>
  <c r="F413" i="43" s="1"/>
  <c r="H365" i="43"/>
  <c r="I348" i="43" l="1"/>
  <c r="I10" i="43" l="1"/>
  <c r="I406" i="43" l="1"/>
  <c r="E409" i="43" l="1"/>
  <c r="E408" i="43"/>
  <c r="I407" i="43"/>
  <c r="I405" i="43"/>
  <c r="I403" i="43"/>
  <c r="I409" i="43" s="1"/>
  <c r="I402" i="43"/>
  <c r="I371" i="43"/>
  <c r="I370" i="43"/>
  <c r="I369" i="43"/>
  <c r="H368" i="43"/>
  <c r="H377" i="43" s="1"/>
  <c r="H395" i="43" s="1"/>
  <c r="H413" i="43" s="1"/>
  <c r="I367" i="43"/>
  <c r="I366" i="43"/>
  <c r="I364" i="43"/>
  <c r="I363" i="43"/>
  <c r="I352" i="43"/>
  <c r="I340" i="43"/>
  <c r="E341" i="43"/>
  <c r="I338" i="43"/>
  <c r="I337" i="43"/>
  <c r="I336" i="43"/>
  <c r="I335" i="43"/>
  <c r="I334" i="43"/>
  <c r="I333" i="43"/>
  <c r="E332" i="43"/>
  <c r="I331" i="43"/>
  <c r="I330" i="43"/>
  <c r="I329" i="43"/>
  <c r="I328" i="43"/>
  <c r="I327" i="43"/>
  <c r="I323" i="43"/>
  <c r="I322" i="43"/>
  <c r="I321" i="43"/>
  <c r="I320" i="43"/>
  <c r="I319" i="43"/>
  <c r="I318" i="43"/>
  <c r="E317" i="43"/>
  <c r="I316" i="43"/>
  <c r="I315" i="43"/>
  <c r="E312" i="43"/>
  <c r="I312" i="43" s="1"/>
  <c r="I311" i="43"/>
  <c r="I310" i="43"/>
  <c r="I309" i="43"/>
  <c r="I305" i="43"/>
  <c r="I304" i="43"/>
  <c r="I303" i="43"/>
  <c r="I302" i="43"/>
  <c r="I301" i="43"/>
  <c r="I300" i="43"/>
  <c r="I299" i="43"/>
  <c r="I298" i="43"/>
  <c r="I297" i="43"/>
  <c r="I296" i="43"/>
  <c r="I295" i="43"/>
  <c r="I294" i="43"/>
  <c r="E286" i="43"/>
  <c r="E285" i="43"/>
  <c r="E360" i="43" s="1"/>
  <c r="E393" i="43" s="1"/>
  <c r="I284" i="43"/>
  <c r="I283" i="43"/>
  <c r="I282" i="43"/>
  <c r="I281" i="43"/>
  <c r="I280" i="43"/>
  <c r="I279" i="43"/>
  <c r="I278" i="43"/>
  <c r="I277" i="43"/>
  <c r="I276" i="43"/>
  <c r="I273" i="43"/>
  <c r="I271" i="43"/>
  <c r="I270" i="43"/>
  <c r="I269" i="43"/>
  <c r="I268" i="43"/>
  <c r="I267" i="43"/>
  <c r="I266" i="43"/>
  <c r="I265" i="43"/>
  <c r="I264" i="43"/>
  <c r="I242" i="43"/>
  <c r="I241" i="43"/>
  <c r="I240" i="43"/>
  <c r="I212" i="43"/>
  <c r="I224" i="43" s="1"/>
  <c r="I211" i="43"/>
  <c r="I223" i="43" s="1"/>
  <c r="I210" i="43"/>
  <c r="I222" i="43" s="1"/>
  <c r="I203" i="43"/>
  <c r="I202" i="43"/>
  <c r="I201" i="43"/>
  <c r="I200" i="43"/>
  <c r="I199" i="43"/>
  <c r="I198" i="43"/>
  <c r="I191" i="43"/>
  <c r="I190" i="43"/>
  <c r="I189" i="43"/>
  <c r="I188" i="43"/>
  <c r="I187" i="43"/>
  <c r="I186" i="43"/>
  <c r="E185" i="43"/>
  <c r="E236" i="43" s="1"/>
  <c r="I178" i="43"/>
  <c r="I177" i="43"/>
  <c r="I176" i="43"/>
  <c r="I175" i="43"/>
  <c r="I174" i="43"/>
  <c r="I167" i="43"/>
  <c r="I166" i="43"/>
  <c r="I165" i="43"/>
  <c r="I164" i="43"/>
  <c r="I163" i="43"/>
  <c r="I162" i="43"/>
  <c r="I161" i="43"/>
  <c r="I160" i="43"/>
  <c r="I159" i="43"/>
  <c r="I149" i="43"/>
  <c r="I148" i="43"/>
  <c r="I147" i="43"/>
  <c r="I143" i="43"/>
  <c r="I142" i="43"/>
  <c r="I141" i="43"/>
  <c r="I140" i="43"/>
  <c r="I139" i="43"/>
  <c r="I138" i="43"/>
  <c r="I137" i="43"/>
  <c r="I136" i="43"/>
  <c r="I135" i="43"/>
  <c r="I128" i="43"/>
  <c r="I127" i="43"/>
  <c r="I126" i="43"/>
  <c r="I125" i="43"/>
  <c r="I124" i="43"/>
  <c r="I123" i="43"/>
  <c r="I87" i="43"/>
  <c r="I86" i="43"/>
  <c r="I85" i="43"/>
  <c r="I84" i="43"/>
  <c r="I83" i="43"/>
  <c r="I82" i="43"/>
  <c r="I81" i="43"/>
  <c r="I80" i="43"/>
  <c r="I79" i="43"/>
  <c r="I78" i="43"/>
  <c r="I76" i="43"/>
  <c r="I75" i="43"/>
  <c r="I74" i="43"/>
  <c r="I73" i="43"/>
  <c r="I72" i="43"/>
  <c r="I71" i="43"/>
  <c r="I70" i="43"/>
  <c r="I69" i="43"/>
  <c r="I68" i="43"/>
  <c r="I67" i="43"/>
  <c r="I66" i="43"/>
  <c r="I64" i="43"/>
  <c r="I62" i="43"/>
  <c r="I61" i="43"/>
  <c r="I60" i="43"/>
  <c r="I59" i="43"/>
  <c r="I58" i="43"/>
  <c r="I57" i="43"/>
  <c r="I56" i="43"/>
  <c r="I55" i="43"/>
  <c r="I54" i="43"/>
  <c r="E238" i="43"/>
  <c r="E237" i="43"/>
  <c r="I52" i="43"/>
  <c r="I50" i="43"/>
  <c r="I49" i="43"/>
  <c r="I48" i="43"/>
  <c r="I47" i="43"/>
  <c r="I46" i="43"/>
  <c r="I45" i="43"/>
  <c r="I44" i="43"/>
  <c r="I43" i="43"/>
  <c r="I42" i="43"/>
  <c r="I16" i="43"/>
  <c r="I14" i="43"/>
  <c r="I13" i="43"/>
  <c r="I12" i="43"/>
  <c r="I11" i="43"/>
  <c r="I9" i="43"/>
  <c r="I8" i="43"/>
  <c r="I7" i="43"/>
  <c r="I6" i="43"/>
  <c r="I358" i="43" l="1"/>
  <c r="E361" i="43"/>
  <c r="E394" i="43" s="1"/>
  <c r="E412" i="43" s="1"/>
  <c r="E411" i="43"/>
  <c r="I150" i="43"/>
  <c r="I375" i="43"/>
  <c r="I376" i="43"/>
  <c r="I184" i="43"/>
  <c r="I151" i="43"/>
  <c r="I183" i="43"/>
  <c r="I286" i="43"/>
  <c r="I152" i="43"/>
  <c r="I408" i="43"/>
  <c r="I261" i="43"/>
  <c r="I246" i="43"/>
  <c r="I262" i="43"/>
  <c r="I247" i="43"/>
  <c r="I263" i="43"/>
  <c r="I248" i="43"/>
  <c r="I207" i="43"/>
  <c r="I208" i="43"/>
  <c r="I209" i="43"/>
  <c r="I196" i="43"/>
  <c r="I197" i="43"/>
  <c r="I195" i="43"/>
  <c r="I171" i="43"/>
  <c r="I172" i="43"/>
  <c r="I173" i="43"/>
  <c r="I129" i="43"/>
  <c r="I132" i="43" s="1"/>
  <c r="I130" i="43"/>
  <c r="I133" i="43" s="1"/>
  <c r="I131" i="43"/>
  <c r="I134" i="43" s="1"/>
  <c r="I238" i="43"/>
  <c r="I317" i="43"/>
  <c r="I326" i="43" s="1"/>
  <c r="E326" i="43"/>
  <c r="I324" i="43"/>
  <c r="I325" i="43"/>
  <c r="I272" i="43"/>
  <c r="E275" i="43"/>
  <c r="I179" i="43"/>
  <c r="I185" i="43" s="1"/>
  <c r="I237" i="43"/>
  <c r="E239" i="43"/>
  <c r="I332" i="43"/>
  <c r="I368" i="43"/>
  <c r="E287" i="43"/>
  <c r="I287" i="43" s="1"/>
  <c r="I306" i="43"/>
  <c r="I77" i="43"/>
  <c r="I17" i="43"/>
  <c r="I53" i="43"/>
  <c r="I65" i="43"/>
  <c r="I89" i="43"/>
  <c r="I285" i="43"/>
  <c r="I15" i="43"/>
  <c r="I51" i="43"/>
  <c r="I63" i="43"/>
  <c r="I88" i="43"/>
  <c r="I121" i="43" s="1"/>
  <c r="I274" i="43"/>
  <c r="I404" i="43"/>
  <c r="I410" i="43" s="1"/>
  <c r="I313" i="43"/>
  <c r="I314" i="43"/>
  <c r="I341" i="43"/>
  <c r="I365" i="43"/>
  <c r="E410" i="43"/>
  <c r="I308" i="43"/>
  <c r="I307" i="43"/>
  <c r="I339" i="43"/>
  <c r="I122" i="43" l="1"/>
  <c r="I120" i="43"/>
  <c r="I377" i="43"/>
  <c r="I275" i="43"/>
  <c r="I361" i="43"/>
  <c r="I394" i="43" s="1"/>
  <c r="I412" i="43" s="1"/>
  <c r="I234" i="43"/>
  <c r="I236" i="43"/>
  <c r="I235" i="43"/>
  <c r="I239" i="43"/>
  <c r="E353" i="43"/>
  <c r="E359" i="43" s="1"/>
  <c r="I351" i="43"/>
  <c r="I357" i="43" s="1"/>
  <c r="I360" i="43" l="1"/>
  <c r="I393" i="43" s="1"/>
  <c r="I411" i="43" s="1"/>
  <c r="I353" i="43"/>
  <c r="I359" i="43" s="1"/>
  <c r="E362" i="43" l="1"/>
  <c r="E395" i="43" s="1"/>
  <c r="E413" i="43" s="1"/>
  <c r="I362" i="43" l="1"/>
  <c r="I395" i="43" s="1"/>
  <c r="I413" i="43" s="1"/>
</calcChain>
</file>

<file path=xl/sharedStrings.xml><?xml version="1.0" encoding="utf-8"?>
<sst xmlns="http://schemas.openxmlformats.org/spreadsheetml/2006/main" count="1680" uniqueCount="446">
  <si>
    <t>기관 운영비</t>
  </si>
  <si>
    <t>지정후원금</t>
  </si>
  <si>
    <t>비지정후원금</t>
  </si>
  <si>
    <t>공공요금</t>
  </si>
  <si>
    <t>제세공과금</t>
  </si>
  <si>
    <t>기타운영비</t>
  </si>
  <si>
    <t>가족돌봄</t>
  </si>
  <si>
    <t>합   계</t>
  </si>
  <si>
    <t>총     계</t>
  </si>
  <si>
    <t>정부보조</t>
  </si>
  <si>
    <t>산출내역</t>
  </si>
  <si>
    <t>금   액</t>
  </si>
  <si>
    <t>(단위:원)</t>
  </si>
  <si>
    <t>금    액</t>
  </si>
  <si>
    <t>업무추진비</t>
  </si>
  <si>
    <t>산출기초</t>
  </si>
  <si>
    <t>사업수입</t>
  </si>
  <si>
    <t>가족관계</t>
  </si>
  <si>
    <t>시설부담</t>
  </si>
  <si>
    <t>재산조성비</t>
  </si>
  <si>
    <t>가족과 함께하는 지역공동체</t>
  </si>
  <si>
    <t>급여</t>
  </si>
  <si>
    <t>여비</t>
  </si>
  <si>
    <t>회의비</t>
  </si>
  <si>
    <t>퇴직금 및 퇴직적립</t>
  </si>
  <si>
    <t>사회보험부담비용</t>
  </si>
  <si>
    <t>산  출  내  역</t>
  </si>
  <si>
    <t>구      분</t>
  </si>
  <si>
    <t>( 단위 : 원)</t>
  </si>
  <si>
    <t>(단위 : 원)</t>
  </si>
  <si>
    <t>수용비및 수수료</t>
  </si>
  <si>
    <t>수용비 및 수수료</t>
  </si>
  <si>
    <t>전년도이월금(후원금)</t>
  </si>
  <si>
    <t>합 계</t>
  </si>
  <si>
    <t>항</t>
  </si>
  <si>
    <t>사업비</t>
  </si>
  <si>
    <t>소계</t>
  </si>
  <si>
    <t>잡수입</t>
  </si>
  <si>
    <t>목</t>
  </si>
  <si>
    <t>보조금</t>
  </si>
  <si>
    <t>이월금</t>
  </si>
  <si>
    <t>관</t>
  </si>
  <si>
    <t>사무비</t>
  </si>
  <si>
    <t>후원금</t>
  </si>
  <si>
    <t>계</t>
  </si>
  <si>
    <t>비 고</t>
  </si>
  <si>
    <t>결산</t>
  </si>
  <si>
    <t>금액</t>
  </si>
  <si>
    <t>예산</t>
  </si>
  <si>
    <t>과목</t>
  </si>
  <si>
    <t>증감</t>
  </si>
  <si>
    <t>비고</t>
  </si>
  <si>
    <t>합계</t>
  </si>
  <si>
    <t>(A)</t>
  </si>
  <si>
    <t>(B)</t>
  </si>
  <si>
    <t>인건비</t>
  </si>
  <si>
    <t>구분</t>
  </si>
  <si>
    <t>세                    입</t>
  </si>
  <si>
    <t>세                    출</t>
  </si>
  <si>
    <t>합  계</t>
  </si>
  <si>
    <t>보조구분</t>
  </si>
  <si>
    <t>항    목</t>
  </si>
  <si>
    <t>내    역</t>
  </si>
  <si>
    <t>총    계</t>
  </si>
  <si>
    <t>사업종류</t>
  </si>
  <si>
    <t>보조내역</t>
  </si>
  <si>
    <t>총  합  계</t>
  </si>
  <si>
    <t>후원금수입</t>
  </si>
  <si>
    <t>보조금수입</t>
  </si>
  <si>
    <t>내     역</t>
  </si>
  <si>
    <t>구  분</t>
  </si>
  <si>
    <t>보조기관</t>
  </si>
  <si>
    <t>항     목</t>
  </si>
  <si>
    <t>전년도이월금</t>
    <phoneticPr fontId="12" type="noConversion"/>
  </si>
  <si>
    <t>사례관리
사업비</t>
    <phoneticPr fontId="12" type="noConversion"/>
  </si>
  <si>
    <t>예산</t>
    <phoneticPr fontId="12" type="noConversion"/>
  </si>
  <si>
    <t>결산</t>
    <phoneticPr fontId="12" type="noConversion"/>
  </si>
  <si>
    <t>증감</t>
    <phoneticPr fontId="12" type="noConversion"/>
  </si>
  <si>
    <t>특성화사업</t>
    <phoneticPr fontId="12" type="noConversion"/>
  </si>
  <si>
    <t>언어발달
사업비</t>
    <phoneticPr fontId="12" type="noConversion"/>
  </si>
  <si>
    <t>방문사업</t>
    <phoneticPr fontId="12" type="noConversion"/>
  </si>
  <si>
    <t>한국어교육</t>
    <phoneticPr fontId="12" type="noConversion"/>
  </si>
  <si>
    <t>후원사업비</t>
    <phoneticPr fontId="12" type="noConversion"/>
  </si>
  <si>
    <t>잡지출</t>
    <phoneticPr fontId="12" type="noConversion"/>
  </si>
  <si>
    <t xml:space="preserve"> 잡지출</t>
    <phoneticPr fontId="12" type="noConversion"/>
  </si>
  <si>
    <t>국고보조금</t>
    <phoneticPr fontId="12" type="noConversion"/>
  </si>
  <si>
    <t>보조금수입</t>
    <phoneticPr fontId="12" type="noConversion"/>
  </si>
  <si>
    <t>외부지원금</t>
    <phoneticPr fontId="12" type="noConversion"/>
  </si>
  <si>
    <t>외부지원금</t>
    <phoneticPr fontId="12" type="noConversion"/>
  </si>
  <si>
    <t>기타보조금</t>
    <phoneticPr fontId="12" type="noConversion"/>
  </si>
  <si>
    <t>공동육아나눔터</t>
    <phoneticPr fontId="12" type="noConversion"/>
  </si>
  <si>
    <t>국고보조금</t>
    <phoneticPr fontId="12" type="noConversion"/>
  </si>
  <si>
    <t>강북구청</t>
    <phoneticPr fontId="12" type="noConversion"/>
  </si>
  <si>
    <t>여성가족부</t>
    <phoneticPr fontId="12" type="noConversion"/>
  </si>
  <si>
    <t>2018년 세 출 결 산 서</t>
    <phoneticPr fontId="12" type="noConversion"/>
  </si>
  <si>
    <t xml:space="preserve">강북구건강가정다문화가족지원센터 </t>
    <phoneticPr fontId="12" type="noConversion"/>
  </si>
  <si>
    <t>한부모
지원사업</t>
    <phoneticPr fontId="12" type="noConversion"/>
  </si>
  <si>
    <t>저소득가정
교육지원사업</t>
    <phoneticPr fontId="12" type="noConversion"/>
  </si>
  <si>
    <t>KSD나눔재단장학사업</t>
    <phoneticPr fontId="12" type="noConversion"/>
  </si>
  <si>
    <t>비지정후원금</t>
    <phoneticPr fontId="12" type="noConversion"/>
  </si>
  <si>
    <t>잡지출</t>
    <phoneticPr fontId="12" type="noConversion"/>
  </si>
  <si>
    <t>장난감도서관</t>
    <phoneticPr fontId="12" type="noConversion"/>
  </si>
  <si>
    <t>심리치료사업</t>
    <phoneticPr fontId="12" type="noConversion"/>
  </si>
  <si>
    <t>종사자수당
건가</t>
    <phoneticPr fontId="12" type="noConversion"/>
  </si>
  <si>
    <t>종사자수당
다가</t>
    <phoneticPr fontId="12" type="noConversion"/>
  </si>
  <si>
    <t>종사자수당
공육</t>
    <phoneticPr fontId="12" type="noConversion"/>
  </si>
  <si>
    <t>복지포인트</t>
    <phoneticPr fontId="12" type="noConversion"/>
  </si>
  <si>
    <t>서울시
가족상담특화</t>
    <phoneticPr fontId="12" type="noConversion"/>
  </si>
  <si>
    <t>서울시
다문화자조조임</t>
    <phoneticPr fontId="12" type="noConversion"/>
  </si>
  <si>
    <t>서울가족축제</t>
    <phoneticPr fontId="12" type="noConversion"/>
  </si>
  <si>
    <t>꿈동이운동회</t>
    <phoneticPr fontId="12" type="noConversion"/>
  </si>
  <si>
    <t>꿈동이예비학교</t>
    <phoneticPr fontId="12" type="noConversion"/>
  </si>
  <si>
    <t>사회보험부담비용</t>
    <phoneticPr fontId="12" type="noConversion"/>
  </si>
  <si>
    <t>여비</t>
    <phoneticPr fontId="12" type="noConversion"/>
  </si>
  <si>
    <t>홍보비</t>
    <phoneticPr fontId="12" type="noConversion"/>
  </si>
  <si>
    <t>홍보비</t>
    <phoneticPr fontId="12" type="noConversion"/>
  </si>
  <si>
    <t>수용비및수수료</t>
    <phoneticPr fontId="12" type="noConversion"/>
  </si>
  <si>
    <t>수용비 및 수수료</t>
    <phoneticPr fontId="12" type="noConversion"/>
  </si>
  <si>
    <t>공공요금</t>
    <phoneticPr fontId="12" type="noConversion"/>
  </si>
  <si>
    <t>수용비 및 수수료</t>
    <phoneticPr fontId="12" type="noConversion"/>
  </si>
  <si>
    <t>수용비 및 수수료</t>
    <phoneticPr fontId="12" type="noConversion"/>
  </si>
  <si>
    <t>공공요금</t>
    <phoneticPr fontId="12" type="noConversion"/>
  </si>
  <si>
    <t>기타운영비</t>
    <phoneticPr fontId="12" type="noConversion"/>
  </si>
  <si>
    <t>회의비</t>
    <phoneticPr fontId="12" type="noConversion"/>
  </si>
  <si>
    <t>시설비</t>
    <phoneticPr fontId="12" type="noConversion"/>
  </si>
  <si>
    <t>자산취득비</t>
    <phoneticPr fontId="12" type="noConversion"/>
  </si>
  <si>
    <t>가족생활</t>
    <phoneticPr fontId="12" type="noConversion"/>
  </si>
  <si>
    <t>나눔터운영</t>
    <phoneticPr fontId="12" type="noConversion"/>
  </si>
  <si>
    <t>품앗이활동지원</t>
    <phoneticPr fontId="12" type="noConversion"/>
  </si>
  <si>
    <t>장난감대여</t>
    <phoneticPr fontId="12" type="noConversion"/>
  </si>
  <si>
    <t>홍보비</t>
    <phoneticPr fontId="12" type="noConversion"/>
  </si>
  <si>
    <t>방문교육</t>
    <phoneticPr fontId="12" type="noConversion"/>
  </si>
  <si>
    <t>공동육아나눔터</t>
    <phoneticPr fontId="12" type="noConversion"/>
  </si>
  <si>
    <t>이용자가입비</t>
    <phoneticPr fontId="12" type="noConversion"/>
  </si>
  <si>
    <t>본인부담금</t>
    <phoneticPr fontId="12" type="noConversion"/>
  </si>
  <si>
    <t>재산조성비</t>
    <phoneticPr fontId="12" type="noConversion"/>
  </si>
  <si>
    <t>사업비</t>
    <phoneticPr fontId="12" type="noConversion"/>
  </si>
  <si>
    <t xml:space="preserve">이월금 </t>
    <phoneticPr fontId="12" type="noConversion"/>
  </si>
  <si>
    <t>예비비및
 기타</t>
    <phoneticPr fontId="12" type="noConversion"/>
  </si>
  <si>
    <t>외부지원금</t>
    <phoneticPr fontId="12" type="noConversion"/>
  </si>
  <si>
    <t>KT&amp;G가족캠프</t>
    <phoneticPr fontId="12" type="noConversion"/>
  </si>
  <si>
    <t>통합센터 건가</t>
    <phoneticPr fontId="12" type="noConversion"/>
  </si>
  <si>
    <t>통합센터 건가</t>
    <phoneticPr fontId="12" type="noConversion"/>
  </si>
  <si>
    <t>통합센터 추가</t>
    <phoneticPr fontId="12" type="noConversion"/>
  </si>
  <si>
    <t>통합센터 다가</t>
    <phoneticPr fontId="12" type="noConversion"/>
  </si>
  <si>
    <t>공동육아나눔터</t>
    <phoneticPr fontId="12" type="noConversion"/>
  </si>
  <si>
    <t>사례관리</t>
    <phoneticPr fontId="12" type="noConversion"/>
  </si>
  <si>
    <t>기타보조금</t>
    <phoneticPr fontId="12" type="noConversion"/>
  </si>
  <si>
    <t>서울시다문화
특화사업</t>
    <phoneticPr fontId="12" type="noConversion"/>
  </si>
  <si>
    <t>기타운영비</t>
    <phoneticPr fontId="12" type="noConversion"/>
  </si>
  <si>
    <t>서울한부모축제</t>
    <phoneticPr fontId="12" type="noConversion"/>
  </si>
  <si>
    <t>통합센터 건가
인건비</t>
    <phoneticPr fontId="12" type="noConversion"/>
  </si>
  <si>
    <t>통합센터 다가
인건비</t>
    <phoneticPr fontId="12" type="noConversion"/>
  </si>
  <si>
    <t>통합서비스 추가
인건비</t>
    <phoneticPr fontId="12" type="noConversion"/>
  </si>
  <si>
    <t>공동육아나눔터
인건비</t>
    <phoneticPr fontId="12" type="noConversion"/>
  </si>
  <si>
    <t>통번역 인건비</t>
    <phoneticPr fontId="12" type="noConversion"/>
  </si>
  <si>
    <t>언어발달 인건비</t>
    <phoneticPr fontId="12" type="noConversion"/>
  </si>
  <si>
    <t>사례관리 인건비</t>
    <phoneticPr fontId="12" type="noConversion"/>
  </si>
  <si>
    <t>통합센터 건가 
업무추진비</t>
    <phoneticPr fontId="12" type="noConversion"/>
  </si>
  <si>
    <t>통합센터 건가
운영비</t>
    <phoneticPr fontId="12" type="noConversion"/>
  </si>
  <si>
    <t>통합센터 추가
운영비</t>
    <phoneticPr fontId="12" type="noConversion"/>
  </si>
  <si>
    <t>공동육아나눔터
운영비</t>
    <phoneticPr fontId="12" type="noConversion"/>
  </si>
  <si>
    <t>사례관리 운영비</t>
    <phoneticPr fontId="12" type="noConversion"/>
  </si>
  <si>
    <t>언어발달 운영비</t>
    <phoneticPr fontId="12" type="noConversion"/>
  </si>
  <si>
    <t>통번역 운영비</t>
    <phoneticPr fontId="12" type="noConversion"/>
  </si>
  <si>
    <t>방문교육 운영비</t>
    <phoneticPr fontId="12" type="noConversion"/>
  </si>
  <si>
    <t>한국어교육 운영비</t>
    <phoneticPr fontId="12" type="noConversion"/>
  </si>
  <si>
    <t>업무추진비 합계</t>
    <phoneticPr fontId="12" type="noConversion"/>
  </si>
  <si>
    <t>인건비 합계</t>
    <phoneticPr fontId="12" type="noConversion"/>
  </si>
  <si>
    <t>운영비</t>
    <phoneticPr fontId="12" type="noConversion"/>
  </si>
  <si>
    <t>가족학교인건비</t>
    <phoneticPr fontId="12" type="noConversion"/>
  </si>
  <si>
    <t>제수당</t>
    <phoneticPr fontId="12" type="noConversion"/>
  </si>
  <si>
    <t>가족학교사업비</t>
    <phoneticPr fontId="12" type="noConversion"/>
  </si>
  <si>
    <t>종사자수당</t>
    <phoneticPr fontId="12" type="noConversion"/>
  </si>
  <si>
    <t>제수당</t>
    <phoneticPr fontId="12" type="noConversion"/>
  </si>
  <si>
    <t>수용비및수수료</t>
    <phoneticPr fontId="12" type="noConversion"/>
  </si>
  <si>
    <t>공공요금</t>
    <phoneticPr fontId="12" type="noConversion"/>
  </si>
  <si>
    <t>차기이월금</t>
    <phoneticPr fontId="12" type="noConversion"/>
  </si>
  <si>
    <t>차기이월금
(후원금)</t>
    <phoneticPr fontId="12" type="noConversion"/>
  </si>
  <si>
    <t>수령일</t>
    <phoneticPr fontId="12" type="noConversion"/>
  </si>
  <si>
    <t>합계</t>
    <phoneticPr fontId="12" type="noConversion"/>
  </si>
  <si>
    <t>1분기보조금</t>
    <phoneticPr fontId="12" type="noConversion"/>
  </si>
  <si>
    <t>2분기보조금</t>
    <phoneticPr fontId="12" type="noConversion"/>
  </si>
  <si>
    <t>3분기보조금</t>
  </si>
  <si>
    <t>증감</t>
    <phoneticPr fontId="12" type="noConversion"/>
  </si>
  <si>
    <t>잡수입</t>
    <phoneticPr fontId="12" type="noConversion"/>
  </si>
  <si>
    <t>사업구분</t>
    <phoneticPr fontId="12" type="noConversion"/>
  </si>
  <si>
    <t>시설비</t>
    <phoneticPr fontId="12" type="noConversion"/>
  </si>
  <si>
    <t>시도보조금</t>
    <phoneticPr fontId="12" type="noConversion"/>
  </si>
  <si>
    <t>과년도수입</t>
    <phoneticPr fontId="12" type="noConversion"/>
  </si>
  <si>
    <t>시군구보조금</t>
    <phoneticPr fontId="12" type="noConversion"/>
  </si>
  <si>
    <t>운영비</t>
    <phoneticPr fontId="12" type="noConversion"/>
  </si>
  <si>
    <t>업무추진비</t>
    <phoneticPr fontId="12" type="noConversion"/>
  </si>
  <si>
    <t>기관운영비</t>
  </si>
  <si>
    <t>사회보험부담금</t>
  </si>
  <si>
    <t>퇴직금 및 퇴직적립금</t>
  </si>
  <si>
    <t>(A-B)</t>
    <phoneticPr fontId="12" type="noConversion"/>
  </si>
  <si>
    <t>합계</t>
    <phoneticPr fontId="12" type="noConversion"/>
  </si>
  <si>
    <t>합계</t>
    <phoneticPr fontId="12" type="noConversion"/>
  </si>
  <si>
    <t>보조금합계</t>
    <phoneticPr fontId="12" type="noConversion"/>
  </si>
  <si>
    <t>사업수입 합계</t>
    <phoneticPr fontId="12" type="noConversion"/>
  </si>
  <si>
    <t>사업비 합계</t>
    <phoneticPr fontId="12" type="noConversion"/>
  </si>
  <si>
    <t>소 계</t>
    <phoneticPr fontId="12" type="noConversion"/>
  </si>
  <si>
    <t>기타비용 합계</t>
    <phoneticPr fontId="12" type="noConversion"/>
  </si>
  <si>
    <t>사업수입</t>
    <phoneticPr fontId="12" type="noConversion"/>
  </si>
  <si>
    <t>과년도 수입</t>
    <phoneticPr fontId="12" type="noConversion"/>
  </si>
  <si>
    <t>국고보조금</t>
    <phoneticPr fontId="15" type="noConversion"/>
  </si>
  <si>
    <t>시도보조금</t>
    <phoneticPr fontId="15" type="noConversion"/>
  </si>
  <si>
    <t>기타보조금</t>
    <phoneticPr fontId="15" type="noConversion"/>
  </si>
  <si>
    <t>외부지원금</t>
    <phoneticPr fontId="12" type="noConversion"/>
  </si>
  <si>
    <t>잡수입</t>
    <phoneticPr fontId="12" type="noConversion"/>
  </si>
  <si>
    <t>이월금</t>
    <phoneticPr fontId="12" type="noConversion"/>
  </si>
  <si>
    <t>후원금이월금</t>
    <phoneticPr fontId="12" type="noConversion"/>
  </si>
  <si>
    <t>합계</t>
    <phoneticPr fontId="12" type="noConversion"/>
  </si>
  <si>
    <t>반환금</t>
    <phoneticPr fontId="12" type="noConversion"/>
  </si>
  <si>
    <t>잡지출</t>
    <phoneticPr fontId="12" type="noConversion"/>
  </si>
  <si>
    <t>시설장비유지비</t>
    <phoneticPr fontId="12" type="noConversion"/>
  </si>
  <si>
    <t>자산취득비</t>
    <phoneticPr fontId="12" type="noConversion"/>
  </si>
  <si>
    <t>수당</t>
    <phoneticPr fontId="12" type="noConversion"/>
  </si>
  <si>
    <t>외부지원금</t>
    <phoneticPr fontId="12" type="noConversion"/>
  </si>
  <si>
    <t>2분기 보조금</t>
    <phoneticPr fontId="12" type="noConversion"/>
  </si>
  <si>
    <t>3분기 보조금</t>
    <phoneticPr fontId="12" type="noConversion"/>
  </si>
  <si>
    <t>3분기보조금</t>
    <phoneticPr fontId="12" type="noConversion"/>
  </si>
  <si>
    <t>4분기보조금</t>
    <phoneticPr fontId="12" type="noConversion"/>
  </si>
  <si>
    <t>1분기 보조금</t>
    <phoneticPr fontId="12" type="noConversion"/>
  </si>
  <si>
    <t>강북구청</t>
    <phoneticPr fontId="12" type="noConversion"/>
  </si>
  <si>
    <t>4분기 보조금</t>
    <phoneticPr fontId="12" type="noConversion"/>
  </si>
  <si>
    <t>3분기 보조금</t>
    <phoneticPr fontId="12" type="noConversion"/>
  </si>
  <si>
    <t>인건비</t>
    <phoneticPr fontId="12" type="noConversion"/>
  </si>
  <si>
    <t>사무비</t>
    <phoneticPr fontId="12" type="noConversion"/>
  </si>
  <si>
    <t>업무추진비</t>
    <phoneticPr fontId="12" type="noConversion"/>
  </si>
  <si>
    <t>시설비</t>
    <phoneticPr fontId="12" type="noConversion"/>
  </si>
  <si>
    <t>재산조성비</t>
    <phoneticPr fontId="12" type="noConversion"/>
  </si>
  <si>
    <t>운영비</t>
    <phoneticPr fontId="12" type="noConversion"/>
  </si>
  <si>
    <t>운영비 합계</t>
    <phoneticPr fontId="12" type="noConversion"/>
  </si>
  <si>
    <t>업무추진비 합계</t>
    <phoneticPr fontId="12" type="noConversion"/>
  </si>
  <si>
    <t>인건비 합계</t>
    <phoneticPr fontId="12" type="noConversion"/>
  </si>
  <si>
    <t>시설비 합계</t>
    <phoneticPr fontId="12" type="noConversion"/>
  </si>
  <si>
    <t>반환금</t>
    <phoneticPr fontId="12" type="noConversion"/>
  </si>
  <si>
    <t>반환금</t>
    <phoneticPr fontId="12" type="noConversion"/>
  </si>
  <si>
    <t>시군구보조금</t>
    <phoneticPr fontId="12" type="noConversion"/>
  </si>
  <si>
    <t>시군구보조금</t>
    <phoneticPr fontId="12" type="noConversion"/>
  </si>
  <si>
    <t>사업비</t>
    <phoneticPr fontId="12" type="noConversion"/>
  </si>
  <si>
    <t>차기이월금</t>
    <phoneticPr fontId="12" type="noConversion"/>
  </si>
  <si>
    <t>(A-B)</t>
    <phoneticPr fontId="12" type="noConversion"/>
  </si>
  <si>
    <t>재산조성비 합계</t>
    <phoneticPr fontId="12" type="noConversion"/>
  </si>
  <si>
    <t>사무비 합계</t>
    <phoneticPr fontId="12" type="noConversion"/>
  </si>
  <si>
    <t>사업비 합계</t>
    <phoneticPr fontId="12" type="noConversion"/>
  </si>
  <si>
    <t>반환금 합계</t>
    <phoneticPr fontId="12" type="noConversion"/>
  </si>
  <si>
    <t>잡지출</t>
    <phoneticPr fontId="12" type="noConversion"/>
  </si>
  <si>
    <t>잡지출 합계</t>
    <phoneticPr fontId="12" type="noConversion"/>
  </si>
  <si>
    <t>잡지출</t>
    <phoneticPr fontId="12" type="noConversion"/>
  </si>
  <si>
    <t>차기이월금</t>
    <phoneticPr fontId="12" type="noConversion"/>
  </si>
  <si>
    <t>차기이월금 합계</t>
    <phoneticPr fontId="12" type="noConversion"/>
  </si>
  <si>
    <t>차기이월금</t>
    <phoneticPr fontId="12" type="noConversion"/>
  </si>
  <si>
    <t>2분기 보조금</t>
    <phoneticPr fontId="12" type="noConversion"/>
  </si>
  <si>
    <t>3분기 보조금</t>
    <phoneticPr fontId="12" type="noConversion"/>
  </si>
  <si>
    <t>시군구보조금</t>
    <phoneticPr fontId="12" type="noConversion"/>
  </si>
  <si>
    <t>시도보조금</t>
    <phoneticPr fontId="12" type="noConversion"/>
  </si>
  <si>
    <t>4분기 보조금</t>
    <phoneticPr fontId="12" type="noConversion"/>
  </si>
  <si>
    <t>강북구청</t>
    <phoneticPr fontId="12" type="noConversion"/>
  </si>
  <si>
    <t>서울시청</t>
    <phoneticPr fontId="12" type="noConversion"/>
  </si>
  <si>
    <t>기타후생경비</t>
    <phoneticPr fontId="12" type="noConversion"/>
  </si>
  <si>
    <t>예산</t>
    <phoneticPr fontId="12" type="noConversion"/>
  </si>
  <si>
    <t>기타후생경비</t>
    <phoneticPr fontId="12" type="noConversion"/>
  </si>
  <si>
    <t>시설비</t>
    <phoneticPr fontId="12" type="noConversion"/>
  </si>
  <si>
    <t>이자</t>
    <phoneticPr fontId="12" type="noConversion"/>
  </si>
  <si>
    <t>잡수입 합계</t>
    <phoneticPr fontId="12" type="noConversion"/>
  </si>
  <si>
    <t>사업비</t>
    <phoneticPr fontId="12" type="noConversion"/>
  </si>
  <si>
    <t>4분기 보조금</t>
    <phoneticPr fontId="12" type="noConversion"/>
  </si>
  <si>
    <t>1분기 보조금</t>
    <phoneticPr fontId="12" type="noConversion"/>
  </si>
  <si>
    <t>2분기 보조금</t>
    <phoneticPr fontId="12" type="noConversion"/>
  </si>
  <si>
    <t>시군구보조금</t>
    <phoneticPr fontId="12" type="noConversion"/>
  </si>
  <si>
    <t>강북구청</t>
    <phoneticPr fontId="12" type="noConversion"/>
  </si>
  <si>
    <t>1분기 보조금</t>
    <phoneticPr fontId="12" type="noConversion"/>
  </si>
  <si>
    <t>2분기 보조금</t>
    <phoneticPr fontId="12" type="noConversion"/>
  </si>
  <si>
    <t>시군구보조금</t>
    <phoneticPr fontId="12" type="noConversion"/>
  </si>
  <si>
    <t>3분기 보조금</t>
    <phoneticPr fontId="12" type="noConversion"/>
  </si>
  <si>
    <t>4분기 보조금</t>
    <phoneticPr fontId="12" type="noConversion"/>
  </si>
  <si>
    <t>사회보험부담금</t>
    <phoneticPr fontId="12" type="noConversion"/>
  </si>
  <si>
    <t>퇴직금 및 퇴직적립금</t>
    <phoneticPr fontId="12" type="noConversion"/>
  </si>
  <si>
    <t>강사비 및 진행비</t>
    <phoneticPr fontId="12" type="noConversion"/>
  </si>
  <si>
    <t>기관운영비</t>
    <phoneticPr fontId="12" type="noConversion"/>
  </si>
  <si>
    <t>회의비</t>
    <phoneticPr fontId="12" type="noConversion"/>
  </si>
  <si>
    <t>2024년 예산</t>
    <phoneticPr fontId="12" type="noConversion"/>
  </si>
  <si>
    <t>2024년 결산</t>
    <phoneticPr fontId="12" type="noConversion"/>
  </si>
  <si>
    <t>2024년 세입결산서</t>
    <phoneticPr fontId="12" type="noConversion"/>
  </si>
  <si>
    <t>2024년 세출결산서</t>
    <phoneticPr fontId="12" type="noConversion"/>
  </si>
  <si>
    <t>2024년 정부보조금 명세서</t>
    <phoneticPr fontId="12" type="noConversion"/>
  </si>
  <si>
    <t>2024년 사업수입명세서</t>
    <phoneticPr fontId="12" type="noConversion"/>
  </si>
  <si>
    <t>2024년 인건비 명세서</t>
    <phoneticPr fontId="12" type="noConversion"/>
  </si>
  <si>
    <t>2024년 사업비 명세서</t>
    <phoneticPr fontId="12" type="noConversion"/>
  </si>
  <si>
    <t>2024년 기타비용 명세서</t>
    <phoneticPr fontId="12" type="noConversion"/>
  </si>
  <si>
    <t>2024년 반환금 명세서</t>
    <phoneticPr fontId="12" type="noConversion"/>
  </si>
  <si>
    <t>통장이자</t>
    <phoneticPr fontId="12" type="noConversion"/>
  </si>
  <si>
    <t>통장이자</t>
    <phoneticPr fontId="12" type="noConversion"/>
  </si>
  <si>
    <t>2024.12.31.</t>
    <phoneticPr fontId="12" type="noConversion"/>
  </si>
  <si>
    <t>반환금</t>
    <phoneticPr fontId="12" type="noConversion"/>
  </si>
  <si>
    <t>반환금</t>
    <phoneticPr fontId="12" type="noConversion"/>
  </si>
  <si>
    <t>출장비</t>
    <phoneticPr fontId="12" type="noConversion"/>
  </si>
  <si>
    <t>센터외부위원비</t>
    <phoneticPr fontId="12" type="noConversion"/>
  </si>
  <si>
    <t>시도보조금</t>
    <phoneticPr fontId="12" type="noConversion"/>
  </si>
  <si>
    <t>이자</t>
    <phoneticPr fontId="12" type="noConversion"/>
  </si>
  <si>
    <t>통장이자</t>
    <phoneticPr fontId="12" type="noConversion"/>
  </si>
  <si>
    <t>2024.02.07.</t>
    <phoneticPr fontId="12" type="noConversion"/>
  </si>
  <si>
    <t>시도보조금</t>
    <phoneticPr fontId="12" type="noConversion"/>
  </si>
  <si>
    <t>2024년 잡수입 명세서</t>
    <phoneticPr fontId="12" type="noConversion"/>
  </si>
  <si>
    <t>시스템이자</t>
    <phoneticPr fontId="12" type="noConversion"/>
  </si>
  <si>
    <t>이자</t>
    <phoneticPr fontId="12" type="noConversion"/>
  </si>
  <si>
    <t>상반기 보조금</t>
    <phoneticPr fontId="12" type="noConversion"/>
  </si>
  <si>
    <t>1차 보조금</t>
    <phoneticPr fontId="12" type="noConversion"/>
  </si>
  <si>
    <t>2차 보조금</t>
    <phoneticPr fontId="12" type="noConversion"/>
  </si>
  <si>
    <t>2024.10.31.</t>
    <phoneticPr fontId="12" type="noConversion"/>
  </si>
  <si>
    <t>2024.01.26.</t>
    <phoneticPr fontId="12" type="noConversion"/>
  </si>
  <si>
    <t>2024.05.23.</t>
    <phoneticPr fontId="12" type="noConversion"/>
  </si>
  <si>
    <t>2024.10.24.</t>
    <phoneticPr fontId="12" type="noConversion"/>
  </si>
  <si>
    <t>시스템이자</t>
    <phoneticPr fontId="12" type="noConversion"/>
  </si>
  <si>
    <t>진행비</t>
    <phoneticPr fontId="12" type="noConversion"/>
  </si>
  <si>
    <t>전년도 이월금</t>
    <phoneticPr fontId="12" type="noConversion"/>
  </si>
  <si>
    <t>전년도 이월금</t>
    <phoneticPr fontId="12" type="noConversion"/>
  </si>
  <si>
    <t>2024년 강북구가족센터(아이돌봄지원사업) 세입·세출 결산서</t>
    <phoneticPr fontId="12" type="noConversion"/>
  </si>
  <si>
    <t>강북구가족센터(아이돌봄지원사업)</t>
    <phoneticPr fontId="12" type="noConversion"/>
  </si>
  <si>
    <t>과년도
지출</t>
    <phoneticPr fontId="12" type="noConversion"/>
  </si>
  <si>
    <t>&lt;&lt;합        계&gt;&gt;</t>
  </si>
  <si>
    <t>아돌</t>
    <phoneticPr fontId="12" type="noConversion"/>
  </si>
  <si>
    <t>아이돌봄지원사업</t>
    <phoneticPr fontId="12" type="noConversion"/>
  </si>
  <si>
    <t>2024.04.16.</t>
    <phoneticPr fontId="12" type="noConversion"/>
  </si>
  <si>
    <t>2024.08.06.</t>
    <phoneticPr fontId="12" type="noConversion"/>
  </si>
  <si>
    <t>아이돌봄지원사업(예탁금)</t>
    <phoneticPr fontId="12" type="noConversion"/>
  </si>
  <si>
    <t>2024.02.07.</t>
    <phoneticPr fontId="12" type="noConversion"/>
  </si>
  <si>
    <t>2024.04.16.</t>
    <phoneticPr fontId="12" type="noConversion"/>
  </si>
  <si>
    <t>2024.07.24.</t>
    <phoneticPr fontId="12" type="noConversion"/>
  </si>
  <si>
    <t>시비지원</t>
    <phoneticPr fontId="12" type="noConversion"/>
  </si>
  <si>
    <t>시비지원</t>
    <phoneticPr fontId="12" type="noConversion"/>
  </si>
  <si>
    <t>시군구보조금</t>
    <phoneticPr fontId="12" type="noConversion"/>
  </si>
  <si>
    <t>서울형 아이돌봄지원사업</t>
    <phoneticPr fontId="12" type="noConversion"/>
  </si>
  <si>
    <t>1분기 보조금</t>
    <phoneticPr fontId="12" type="noConversion"/>
  </si>
  <si>
    <t>2분기 보조금</t>
    <phoneticPr fontId="12" type="noConversion"/>
  </si>
  <si>
    <t>3분기 보조금</t>
    <phoneticPr fontId="12" type="noConversion"/>
  </si>
  <si>
    <t>4분기 보조금</t>
    <phoneticPr fontId="12" type="noConversion"/>
  </si>
  <si>
    <t>종사자 조정수당</t>
    <phoneticPr fontId="12" type="noConversion"/>
  </si>
  <si>
    <t>강북구청</t>
    <phoneticPr fontId="12" type="noConversion"/>
  </si>
  <si>
    <t>2024.02.07.</t>
    <phoneticPr fontId="12" type="noConversion"/>
  </si>
  <si>
    <t>2024.04.16.</t>
    <phoneticPr fontId="12" type="noConversion"/>
  </si>
  <si>
    <t>2024.07.24.</t>
    <phoneticPr fontId="12" type="noConversion"/>
  </si>
  <si>
    <t>2024.10.24.</t>
    <phoneticPr fontId="12" type="noConversion"/>
  </si>
  <si>
    <t>2024.02.07.</t>
    <phoneticPr fontId="12" type="noConversion"/>
  </si>
  <si>
    <t>2024.07.24</t>
    <phoneticPr fontId="12" type="noConversion"/>
  </si>
  <si>
    <t>2024.07.24.</t>
    <phoneticPr fontId="12" type="noConversion"/>
  </si>
  <si>
    <t>종사자 복지포인트</t>
    <phoneticPr fontId="12" type="noConversion"/>
  </si>
  <si>
    <t>한부모지원사업</t>
    <phoneticPr fontId="12" type="noConversion"/>
  </si>
  <si>
    <t>시비지원</t>
    <phoneticPr fontId="12" type="noConversion"/>
  </si>
  <si>
    <t>서울시청</t>
    <phoneticPr fontId="12" type="noConversion"/>
  </si>
  <si>
    <t>연간 보조금</t>
    <phoneticPr fontId="12" type="noConversion"/>
  </si>
  <si>
    <t>2024.07.24.</t>
    <phoneticPr fontId="12" type="noConversion"/>
  </si>
  <si>
    <t>돌보미 추가수당사업</t>
    <phoneticPr fontId="12" type="noConversion"/>
  </si>
  <si>
    <t>돌보미 특화교육사업</t>
    <phoneticPr fontId="12" type="noConversion"/>
  </si>
  <si>
    <t>시도보조금</t>
    <phoneticPr fontId="12" type="noConversion"/>
  </si>
  <si>
    <t>2024.04.16.</t>
    <phoneticPr fontId="12" type="noConversion"/>
  </si>
  <si>
    <t>시비지원</t>
    <phoneticPr fontId="12" type="noConversion"/>
  </si>
  <si>
    <t>하반기보조금</t>
    <phoneticPr fontId="12" type="noConversion"/>
  </si>
  <si>
    <t>2024.02.07.</t>
    <phoneticPr fontId="12" type="noConversion"/>
  </si>
  <si>
    <t>2024.10.24.</t>
    <phoneticPr fontId="12" type="noConversion"/>
  </si>
  <si>
    <t>둘째출산첫째돌봄사업</t>
    <phoneticPr fontId="12" type="noConversion"/>
  </si>
  <si>
    <t>돌보미 예방접종사업</t>
    <phoneticPr fontId="12" type="noConversion"/>
  </si>
  <si>
    <t>시비지원</t>
    <phoneticPr fontId="12" type="noConversion"/>
  </si>
  <si>
    <t>영아전담사업</t>
    <phoneticPr fontId="12" type="noConversion"/>
  </si>
  <si>
    <t>등하원사업</t>
    <phoneticPr fontId="12" type="noConversion"/>
  </si>
  <si>
    <t>2024.02.07.</t>
    <phoneticPr fontId="12" type="noConversion"/>
  </si>
  <si>
    <t>2024.07.24.</t>
    <phoneticPr fontId="12" type="noConversion"/>
  </si>
  <si>
    <t>2024.10.24.</t>
    <phoneticPr fontId="12" type="noConversion"/>
  </si>
  <si>
    <t>병원동행사업</t>
    <phoneticPr fontId="12" type="noConversion"/>
  </si>
  <si>
    <t>아이돌봄</t>
    <phoneticPr fontId="12" type="noConversion"/>
  </si>
  <si>
    <t>이용자 본인부담금</t>
    <phoneticPr fontId="12" type="noConversion"/>
  </si>
  <si>
    <t>돌보미 양성교육사업</t>
    <phoneticPr fontId="12" type="noConversion"/>
  </si>
  <si>
    <t>양성교육비</t>
    <phoneticPr fontId="12" type="noConversion"/>
  </si>
  <si>
    <t>국민행복카드사업
(본인부담금)</t>
    <phoneticPr fontId="12" type="noConversion"/>
  </si>
  <si>
    <t>잡수입</t>
    <phoneticPr fontId="12" type="noConversion"/>
  </si>
  <si>
    <t>2024.01.17.</t>
    <phoneticPr fontId="12" type="noConversion"/>
  </si>
  <si>
    <t>전년도 이월금</t>
    <phoneticPr fontId="12" type="noConversion"/>
  </si>
  <si>
    <t>종사자 복지포인트</t>
    <phoneticPr fontId="12" type="noConversion"/>
  </si>
  <si>
    <t>아이돌봄지원사업</t>
    <phoneticPr fontId="12" type="noConversion"/>
  </si>
  <si>
    <t>전기가스수도요금, 인터넷전화요금, 문자발송수수료 등</t>
    <phoneticPr fontId="12" type="noConversion"/>
  </si>
  <si>
    <t>공과금제세</t>
    <phoneticPr fontId="12" type="noConversion"/>
  </si>
  <si>
    <t>아이돌봄지원사업</t>
    <phoneticPr fontId="12" type="noConversion"/>
  </si>
  <si>
    <t>워크샵비, 직무교육비, 법정의무교육비 등</t>
    <phoneticPr fontId="12" type="noConversion"/>
  </si>
  <si>
    <t>시설관련수수료, 임대수수료, 기타발생수수료 등</t>
    <phoneticPr fontId="12" type="noConversion"/>
  </si>
  <si>
    <t>아이돌봄지원
사업비</t>
    <phoneticPr fontId="12" type="noConversion"/>
  </si>
  <si>
    <t>아이돌봄
시비지원
사업비</t>
    <phoneticPr fontId="12" type="noConversion"/>
  </si>
  <si>
    <t>한부모지원사업</t>
    <phoneticPr fontId="12" type="noConversion"/>
  </si>
  <si>
    <t>돌보미 예방접종사업</t>
    <phoneticPr fontId="12" type="noConversion"/>
  </si>
  <si>
    <t>영아전담사업</t>
    <phoneticPr fontId="12" type="noConversion"/>
  </si>
  <si>
    <t>등하원사업</t>
    <phoneticPr fontId="12" type="noConversion"/>
  </si>
  <si>
    <t>병원동행사업</t>
    <phoneticPr fontId="12" type="noConversion"/>
  </si>
  <si>
    <t>활동수당</t>
    <phoneticPr fontId="12" type="noConversion"/>
  </si>
  <si>
    <t>활동수당 및 진행비</t>
    <phoneticPr fontId="12" type="noConversion"/>
  </si>
  <si>
    <t>활동수당, 강사비 및 진행비</t>
    <phoneticPr fontId="12" type="noConversion"/>
  </si>
  <si>
    <t>둘째출산 첫째돌봄사업</t>
    <phoneticPr fontId="12" type="noConversion"/>
  </si>
  <si>
    <t>아이돌봄수당 사업비</t>
    <phoneticPr fontId="12" type="noConversion"/>
  </si>
  <si>
    <t>아이돌보미 관리 사업비</t>
    <phoneticPr fontId="12" type="noConversion"/>
  </si>
  <si>
    <t>돌보미보험료, 교육비 등</t>
    <phoneticPr fontId="12" type="noConversion"/>
  </si>
  <si>
    <t>국민행복카드사업</t>
    <phoneticPr fontId="12" type="noConversion"/>
  </si>
  <si>
    <t>통장이자</t>
    <phoneticPr fontId="12" type="noConversion"/>
  </si>
  <si>
    <t>서울형 아이돌봄지원사업</t>
    <phoneticPr fontId="12" type="noConversion"/>
  </si>
  <si>
    <t>통장이자</t>
    <phoneticPr fontId="12" type="noConversion"/>
  </si>
  <si>
    <t>통장이자</t>
    <phoneticPr fontId="12" type="noConversion"/>
  </si>
  <si>
    <t>한부모지원사업</t>
    <phoneticPr fontId="12" type="noConversion"/>
  </si>
  <si>
    <t>돌보미 특화교육사업</t>
    <phoneticPr fontId="12" type="noConversion"/>
  </si>
  <si>
    <t>2024.05.23.</t>
    <phoneticPr fontId="12" type="noConversion"/>
  </si>
  <si>
    <t>2024.05.23.</t>
    <phoneticPr fontId="12" type="noConversion"/>
  </si>
  <si>
    <t>2024.05.13.</t>
    <phoneticPr fontId="12" type="noConversion"/>
  </si>
  <si>
    <t>2024년 잡지출 명세서</t>
    <phoneticPr fontId="12" type="noConversion"/>
  </si>
  <si>
    <t>이자 잡지출</t>
    <phoneticPr fontId="12" type="noConversion"/>
  </si>
  <si>
    <t>잡지출</t>
    <phoneticPr fontId="12" type="noConversion"/>
  </si>
  <si>
    <t>-</t>
    <phoneticPr fontId="12" type="noConversion"/>
  </si>
  <si>
    <t>-</t>
    <phoneticPr fontId="12" type="noConversion"/>
  </si>
  <si>
    <t>-</t>
    <phoneticPr fontId="12" type="noConversion"/>
  </si>
  <si>
    <t>-</t>
    <phoneticPr fontId="12" type="noConversion"/>
  </si>
  <si>
    <t>아이돌봄
시비지원사업</t>
    <phoneticPr fontId="12" type="noConversion"/>
  </si>
  <si>
    <t>소   계</t>
    <phoneticPr fontId="12" type="noConversion"/>
  </si>
  <si>
    <t>소   계</t>
    <phoneticPr fontId="12" type="noConversion"/>
  </si>
  <si>
    <t>아이돌봄수당 사업비</t>
    <phoneticPr fontId="12" type="noConversion"/>
  </si>
  <si>
    <t>문자발송수수료 등</t>
    <phoneticPr fontId="12" type="noConversion"/>
  </si>
  <si>
    <t>활동수당</t>
    <phoneticPr fontId="12" type="noConversion"/>
  </si>
  <si>
    <t>돌보미보험료, 돌보미교육비 등</t>
    <phoneticPr fontId="12" type="noConversion"/>
  </si>
  <si>
    <t>돌보미 추가수당사업</t>
    <phoneticPr fontId="12" type="noConversion"/>
  </si>
  <si>
    <t>2024년 과년도지출 명세서</t>
    <phoneticPr fontId="12" type="noConversion"/>
  </si>
  <si>
    <t>아이돌봄지원 사업비</t>
    <phoneticPr fontId="12" type="noConversion"/>
  </si>
  <si>
    <t>아이돌봄지원 사업비 합계</t>
    <phoneticPr fontId="12" type="noConversion"/>
  </si>
  <si>
    <t>아이돌보미 관리 사업비</t>
    <phoneticPr fontId="12" type="noConversion"/>
  </si>
  <si>
    <t>아이돌봄 시비지원 사업비</t>
    <phoneticPr fontId="12" type="noConversion"/>
  </si>
  <si>
    <t>아이돌봄 시비지원 사업비 합계</t>
    <phoneticPr fontId="12" type="noConversion"/>
  </si>
  <si>
    <t>한부모지원사업</t>
    <phoneticPr fontId="12" type="noConversion"/>
  </si>
  <si>
    <t>둘째출산 첫째돌봄사업</t>
    <phoneticPr fontId="12" type="noConversion"/>
  </si>
  <si>
    <t>과년도
지출</t>
    <phoneticPr fontId="12" type="noConversion"/>
  </si>
  <si>
    <t>과년도지출</t>
    <phoneticPr fontId="12" type="noConversion"/>
  </si>
  <si>
    <t>과년도지출 합계</t>
    <phoneticPr fontId="12" type="noConversion"/>
  </si>
  <si>
    <t>공과금제세</t>
    <phoneticPr fontId="12" type="noConversion"/>
  </si>
  <si>
    <t>시군구보조금</t>
    <phoneticPr fontId="12" type="noConversion"/>
  </si>
  <si>
    <t>강북구청</t>
    <phoneticPr fontId="12" type="noConversion"/>
  </si>
  <si>
    <t>-</t>
    <phoneticPr fontId="12" type="noConversion"/>
  </si>
  <si>
    <t>전년도 이월금</t>
    <phoneticPr fontId="12" type="noConversion"/>
  </si>
  <si>
    <t>전년도 이월금</t>
    <phoneticPr fontId="12" type="noConversion"/>
  </si>
  <si>
    <t>이나라도움 차기이월금</t>
    <phoneticPr fontId="12" type="noConversion"/>
  </si>
  <si>
    <t>시비지원사업 차기이월금</t>
    <phoneticPr fontId="12" type="noConversion"/>
  </si>
  <si>
    <t>산 출 내 역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</si>
</sst>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_(* #,##0_);_(* \(#,##0\);_(* &quot;-&quot;_);_(@_)"/>
    <numFmt numFmtId="177" formatCode="#,##0_ "/>
  </numFmts>
  <fonts count="39">
    <font>
      <sz val="11"/>
      <color rgb="FF000000"/>
      <name val="맑은 고딕"/>
    </font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sz val="10"/>
      <color rgb="FF000000"/>
      <name val="굴림"/>
      <family val="3"/>
      <charset val="129"/>
    </font>
    <font>
      <sz val="10"/>
      <color rgb="FF000000"/>
      <name val="돋움체"/>
      <family val="3"/>
      <charset val="129"/>
    </font>
    <font>
      <sz val="11"/>
      <color rgb="FF000000"/>
      <name val="돋움"/>
      <family val="3"/>
      <charset val="129"/>
    </font>
    <font>
      <sz val="10"/>
      <color rgb="FF000000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b/>
      <sz val="9"/>
      <color rgb="FF4B87CB"/>
      <name val="굴림체"/>
      <family val="3"/>
      <charset val="129"/>
    </font>
    <font>
      <sz val="9"/>
      <color rgb="FF000000"/>
      <name val="굴림"/>
      <family val="3"/>
      <charset val="129"/>
    </font>
    <font>
      <b/>
      <sz val="9"/>
      <color rgb="FF333399"/>
      <name val="굴림"/>
      <family val="3"/>
      <charset val="129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  <font>
      <sz val="10"/>
      <name val="Arial"/>
      <family val="2"/>
    </font>
    <font>
      <sz val="11"/>
      <color indexed="8"/>
      <name val="맑은 고딕"/>
      <family val="2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12"/>
      <color rgb="FF000000"/>
      <name val="바탕체"/>
      <family val="1"/>
      <charset val="129"/>
    </font>
    <font>
      <sz val="9"/>
      <name val="굴림"/>
      <family val="3"/>
      <charset val="129"/>
    </font>
    <font>
      <u/>
      <sz val="9"/>
      <name val="굴림"/>
      <family val="3"/>
      <charset val="129"/>
    </font>
    <font>
      <b/>
      <u/>
      <sz val="20"/>
      <color rgb="FF00000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20"/>
      <color rgb="FF000000"/>
      <name val="맑은 고딕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11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11"/>
      <color rgb="FFFF0000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b/>
      <sz val="20"/>
      <name val="맑은 고딕"/>
      <family val="3"/>
      <charset val="129"/>
    </font>
    <font>
      <b/>
      <u/>
      <sz val="2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9"/>
      <name val="굴림체"/>
      <family val="3"/>
      <charset val="129"/>
    </font>
    <font>
      <b/>
      <sz val="9"/>
      <name val="굴림"/>
      <family val="3"/>
      <charset val="129"/>
    </font>
    <font>
      <b/>
      <sz val="10"/>
      <name val="굴림"/>
      <family val="3"/>
      <charset val="129"/>
    </font>
    <font>
      <sz val="9"/>
      <name val="굴림체"/>
      <family val="3"/>
      <charset val="129"/>
    </font>
    <font>
      <b/>
      <sz val="15"/>
      <name val="맑은 고딕"/>
      <family val="3"/>
      <charset val="129"/>
    </font>
    <font>
      <sz val="9"/>
      <color rgb="FFFF0000"/>
      <name val="맑은 고딕"/>
      <family val="3"/>
      <charset val="129"/>
    </font>
    <font>
      <b/>
      <sz val="10"/>
      <name val="맑은 고딕"/>
      <family val="3"/>
      <charset val="129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6E0B3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DAE3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</fills>
  <borders count="1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2">
    <xf numFmtId="0" fontId="0" fillId="0" borderId="0">
      <alignment vertical="center"/>
    </xf>
    <xf numFmtId="0" fontId="3" fillId="0" borderId="0"/>
    <xf numFmtId="176" fontId="3" fillId="0" borderId="0"/>
    <xf numFmtId="0" fontId="11" fillId="0" borderId="0">
      <alignment vertical="center"/>
    </xf>
    <xf numFmtId="0" fontId="4" fillId="0" borderId="0"/>
    <xf numFmtId="0" fontId="5" fillId="0" borderId="0">
      <alignment vertical="center"/>
    </xf>
    <xf numFmtId="41" fontId="5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1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1" fontId="11" fillId="0" borderId="0">
      <alignment vertical="center"/>
    </xf>
    <xf numFmtId="0" fontId="2" fillId="0" borderId="0">
      <alignment vertical="center"/>
    </xf>
    <xf numFmtId="41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0"/>
    <xf numFmtId="0" fontId="1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0" borderId="0">
      <alignment vertical="center"/>
    </xf>
    <xf numFmtId="41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9" fontId="2" fillId="0" borderId="0">
      <alignment vertical="center"/>
    </xf>
    <xf numFmtId="41" fontId="5" fillId="0" borderId="0">
      <alignment vertical="center"/>
    </xf>
    <xf numFmtId="177" fontId="17" fillId="0" borderId="0"/>
    <xf numFmtId="41" fontId="2" fillId="0" borderId="0">
      <alignment vertical="center"/>
    </xf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873">
    <xf numFmtId="0" fontId="0" fillId="0" borderId="0" xfId="0" applyNumberFormat="1">
      <alignment vertical="center"/>
    </xf>
    <xf numFmtId="0" fontId="0" fillId="0" borderId="0" xfId="3" applyNumberFormat="1" applyFont="1">
      <alignment vertical="center"/>
    </xf>
    <xf numFmtId="177" fontId="6" fillId="3" borderId="0" xfId="5" applyNumberFormat="1" applyFont="1" applyFill="1" applyAlignment="1">
      <alignment vertical="center"/>
    </xf>
    <xf numFmtId="177" fontId="6" fillId="3" borderId="0" xfId="5" applyNumberFormat="1" applyFont="1" applyFill="1" applyAlignment="1">
      <alignment horizontal="center" vertical="center"/>
    </xf>
    <xf numFmtId="0" fontId="6" fillId="3" borderId="0" xfId="1" applyNumberFormat="1" applyFont="1" applyFill="1" applyAlignment="1">
      <alignment vertical="center"/>
    </xf>
    <xf numFmtId="0" fontId="6" fillId="3" borderId="0" xfId="1" applyNumberFormat="1" applyFont="1" applyFill="1" applyAlignment="1">
      <alignment horizontal="center" vertical="center"/>
    </xf>
    <xf numFmtId="0" fontId="0" fillId="0" borderId="0" xfId="0" applyNumberFormat="1" applyFont="1">
      <alignment vertical="center"/>
    </xf>
    <xf numFmtId="0" fontId="6" fillId="3" borderId="0" xfId="5" applyNumberFormat="1" applyFont="1" applyFill="1" applyAlignment="1">
      <alignment vertical="center"/>
    </xf>
    <xf numFmtId="0" fontId="7" fillId="3" borderId="0" xfId="5" applyNumberFormat="1" applyFont="1" applyFill="1" applyAlignment="1">
      <alignment vertical="center"/>
    </xf>
    <xf numFmtId="41" fontId="0" fillId="0" borderId="0" xfId="6" applyNumberFormat="1" applyFont="1" applyAlignment="1">
      <alignment vertical="center"/>
    </xf>
    <xf numFmtId="0" fontId="0" fillId="0" borderId="0" xfId="5" applyNumberFormat="1" applyFont="1" applyAlignment="1">
      <alignment vertical="center"/>
    </xf>
    <xf numFmtId="41" fontId="6" fillId="0" borderId="0" xfId="6" applyNumberFormat="1" applyFont="1" applyAlignment="1">
      <alignment vertical="center"/>
    </xf>
    <xf numFmtId="0" fontId="6" fillId="0" borderId="0" xfId="5" applyNumberFormat="1" applyFont="1" applyAlignment="1">
      <alignment vertical="center"/>
    </xf>
    <xf numFmtId="41" fontId="7" fillId="0" borderId="0" xfId="6" applyNumberFormat="1" applyFont="1" applyAlignment="1">
      <alignment vertical="center"/>
    </xf>
    <xf numFmtId="0" fontId="7" fillId="0" borderId="0" xfId="5" applyNumberFormat="1" applyFont="1" applyAlignment="1">
      <alignment vertical="center"/>
    </xf>
    <xf numFmtId="177" fontId="9" fillId="3" borderId="22" xfId="4" applyNumberFormat="1" applyFont="1" applyFill="1" applyBorder="1" applyAlignment="1">
      <alignment horizontal="right" vertical="center" wrapText="1"/>
    </xf>
    <xf numFmtId="177" fontId="9" fillId="0" borderId="22" xfId="4" applyNumberFormat="1" applyFont="1" applyBorder="1" applyAlignment="1">
      <alignment horizontal="right" vertical="center" wrapText="1"/>
    </xf>
    <xf numFmtId="177" fontId="9" fillId="0" borderId="24" xfId="4" applyNumberFormat="1" applyFont="1" applyBorder="1" applyAlignment="1">
      <alignment horizontal="right" vertical="center" wrapText="1"/>
    </xf>
    <xf numFmtId="41" fontId="0" fillId="0" borderId="0" xfId="10" applyNumberFormat="1" applyFont="1">
      <alignment vertical="center"/>
    </xf>
    <xf numFmtId="0" fontId="2" fillId="0" borderId="0" xfId="14" applyNumberFormat="1">
      <alignment vertical="center"/>
    </xf>
    <xf numFmtId="0" fontId="6" fillId="9" borderId="0" xfId="1" applyNumberFormat="1" applyFont="1" applyFill="1" applyAlignment="1">
      <alignment horizontal="center" vertical="center"/>
    </xf>
    <xf numFmtId="41" fontId="0" fillId="0" borderId="0" xfId="15" applyNumberFormat="1" applyFont="1">
      <alignment vertical="center"/>
    </xf>
    <xf numFmtId="0" fontId="2" fillId="9" borderId="0" xfId="14" applyNumberFormat="1" applyFill="1">
      <alignment vertical="center"/>
    </xf>
    <xf numFmtId="177" fontId="2" fillId="0" borderId="0" xfId="14" applyNumberFormat="1">
      <alignment vertical="center"/>
    </xf>
    <xf numFmtId="49" fontId="6" fillId="9" borderId="0" xfId="17" applyNumberFormat="1" applyFont="1" applyFill="1" applyBorder="1" applyAlignment="1">
      <alignment horizontal="center" vertical="center" wrapText="1"/>
    </xf>
    <xf numFmtId="176" fontId="6" fillId="9" borderId="0" xfId="1" applyNumberFormat="1" applyFont="1" applyFill="1" applyAlignment="1">
      <alignment horizontal="center" vertical="center"/>
    </xf>
    <xf numFmtId="177" fontId="10" fillId="4" borderId="73" xfId="4" applyNumberFormat="1" applyFont="1" applyFill="1" applyBorder="1" applyAlignment="1">
      <alignment horizontal="right" vertical="center" wrapText="1"/>
    </xf>
    <xf numFmtId="177" fontId="10" fillId="4" borderId="20" xfId="4" applyNumberFormat="1" applyFont="1" applyFill="1" applyBorder="1" applyAlignment="1">
      <alignment horizontal="right" vertical="center" wrapText="1"/>
    </xf>
    <xf numFmtId="49" fontId="10" fillId="4" borderId="35" xfId="4" applyNumberFormat="1" applyFont="1" applyFill="1" applyBorder="1" applyAlignment="1">
      <alignment horizontal="center" vertical="center" wrapText="1"/>
    </xf>
    <xf numFmtId="177" fontId="10" fillId="4" borderId="84" xfId="4" applyNumberFormat="1" applyFont="1" applyFill="1" applyBorder="1" applyAlignment="1">
      <alignment horizontal="right" vertical="center" wrapText="1"/>
    </xf>
    <xf numFmtId="177" fontId="10" fillId="4" borderId="35" xfId="4" applyNumberFormat="1" applyFont="1" applyFill="1" applyBorder="1" applyAlignment="1">
      <alignment horizontal="right" vertical="center" wrapText="1"/>
    </xf>
    <xf numFmtId="49" fontId="18" fillId="3" borderId="76" xfId="4" applyNumberFormat="1" applyFont="1" applyFill="1" applyBorder="1" applyAlignment="1">
      <alignment horizontal="center" vertical="center" wrapText="1"/>
    </xf>
    <xf numFmtId="177" fontId="18" fillId="3" borderId="28" xfId="4" applyNumberFormat="1" applyFont="1" applyFill="1" applyBorder="1" applyAlignment="1">
      <alignment horizontal="right" vertical="center" wrapText="1"/>
    </xf>
    <xf numFmtId="177" fontId="18" fillId="3" borderId="29" xfId="4" applyNumberFormat="1" applyFont="1" applyFill="1" applyBorder="1" applyAlignment="1">
      <alignment horizontal="right" vertical="center" wrapText="1"/>
    </xf>
    <xf numFmtId="49" fontId="18" fillId="3" borderId="33" xfId="4" applyNumberFormat="1" applyFont="1" applyFill="1" applyBorder="1" applyAlignment="1">
      <alignment horizontal="center" vertical="center" wrapText="1"/>
    </xf>
    <xf numFmtId="177" fontId="18" fillId="3" borderId="22" xfId="4" applyNumberFormat="1" applyFont="1" applyFill="1" applyBorder="1" applyAlignment="1">
      <alignment horizontal="right" vertical="center" wrapText="1"/>
    </xf>
    <xf numFmtId="49" fontId="18" fillId="8" borderId="33" xfId="4" applyNumberFormat="1" applyFont="1" applyFill="1" applyBorder="1" applyAlignment="1">
      <alignment horizontal="center" vertical="center" wrapText="1"/>
    </xf>
    <xf numFmtId="177" fontId="18" fillId="8" borderId="22" xfId="4" applyNumberFormat="1" applyFont="1" applyFill="1" applyBorder="1" applyAlignment="1">
      <alignment horizontal="right" vertical="center" wrapText="1"/>
    </xf>
    <xf numFmtId="177" fontId="18" fillId="8" borderId="29" xfId="4" applyNumberFormat="1" applyFont="1" applyFill="1" applyBorder="1" applyAlignment="1">
      <alignment horizontal="right" vertical="center" wrapText="1"/>
    </xf>
    <xf numFmtId="177" fontId="18" fillId="0" borderId="28" xfId="4" applyNumberFormat="1" applyFont="1" applyFill="1" applyBorder="1" applyAlignment="1">
      <alignment horizontal="right" vertical="center" wrapText="1"/>
    </xf>
    <xf numFmtId="49" fontId="18" fillId="7" borderId="33" xfId="4" applyNumberFormat="1" applyFont="1" applyFill="1" applyBorder="1" applyAlignment="1">
      <alignment horizontal="center" vertical="center" wrapText="1"/>
    </xf>
    <xf numFmtId="177" fontId="18" fillId="7" borderId="22" xfId="4" applyNumberFormat="1" applyFont="1" applyFill="1" applyBorder="1" applyAlignment="1">
      <alignment horizontal="right" vertical="center" wrapText="1"/>
    </xf>
    <xf numFmtId="177" fontId="18" fillId="7" borderId="24" xfId="4" applyNumberFormat="1" applyFont="1" applyFill="1" applyBorder="1" applyAlignment="1">
      <alignment horizontal="right" vertical="center" wrapText="1"/>
    </xf>
    <xf numFmtId="49" fontId="18" fillId="11" borderId="33" xfId="4" applyNumberFormat="1" applyFont="1" applyFill="1" applyBorder="1" applyAlignment="1">
      <alignment horizontal="center" vertical="center" wrapText="1"/>
    </xf>
    <xf numFmtId="177" fontId="18" fillId="11" borderId="22" xfId="4" applyNumberFormat="1" applyFont="1" applyFill="1" applyBorder="1" applyAlignment="1">
      <alignment horizontal="right" vertical="center" wrapText="1"/>
    </xf>
    <xf numFmtId="177" fontId="18" fillId="11" borderId="28" xfId="4" applyNumberFormat="1" applyFont="1" applyFill="1" applyBorder="1" applyAlignment="1">
      <alignment horizontal="right" vertical="center" wrapText="1"/>
    </xf>
    <xf numFmtId="177" fontId="18" fillId="11" borderId="24" xfId="4" applyNumberFormat="1" applyFont="1" applyFill="1" applyBorder="1" applyAlignment="1">
      <alignment horizontal="right" vertical="center" wrapText="1"/>
    </xf>
    <xf numFmtId="0" fontId="18" fillId="3" borderId="49" xfId="4" applyNumberFormat="1" applyFont="1" applyFill="1" applyBorder="1" applyAlignment="1">
      <alignment horizontal="center" vertical="center" wrapText="1"/>
    </xf>
    <xf numFmtId="49" fontId="18" fillId="3" borderId="60" xfId="4" applyNumberFormat="1" applyFont="1" applyFill="1" applyBorder="1" applyAlignment="1">
      <alignment horizontal="center" vertical="center" wrapText="1"/>
    </xf>
    <xf numFmtId="49" fontId="18" fillId="3" borderId="81" xfId="4" applyNumberFormat="1" applyFont="1" applyFill="1" applyBorder="1" applyAlignment="1">
      <alignment horizontal="center" vertical="center" wrapText="1"/>
    </xf>
    <xf numFmtId="49" fontId="18" fillId="3" borderId="49" xfId="4" applyNumberFormat="1" applyFont="1" applyFill="1" applyBorder="1" applyAlignment="1">
      <alignment vertical="center" wrapText="1"/>
    </xf>
    <xf numFmtId="49" fontId="18" fillId="3" borderId="54" xfId="4" applyNumberFormat="1" applyFont="1" applyFill="1" applyBorder="1" applyAlignment="1">
      <alignment vertical="center" wrapText="1"/>
    </xf>
    <xf numFmtId="177" fontId="18" fillId="3" borderId="24" xfId="4" applyNumberFormat="1" applyFont="1" applyFill="1" applyBorder="1" applyAlignment="1">
      <alignment horizontal="right" vertical="center" wrapText="1"/>
    </xf>
    <xf numFmtId="0" fontId="18" fillId="5" borderId="43" xfId="4" applyNumberFormat="1" applyFont="1" applyFill="1" applyBorder="1" applyAlignment="1">
      <alignment horizontal="center" vertical="center" wrapText="1"/>
    </xf>
    <xf numFmtId="49" fontId="18" fillId="5" borderId="33" xfId="4" applyNumberFormat="1" applyFont="1" applyFill="1" applyBorder="1" applyAlignment="1">
      <alignment horizontal="center" vertical="center" wrapText="1"/>
    </xf>
    <xf numFmtId="177" fontId="18" fillId="5" borderId="22" xfId="4" applyNumberFormat="1" applyFont="1" applyFill="1" applyBorder="1" applyAlignment="1">
      <alignment horizontal="right" vertical="center" wrapText="1"/>
    </xf>
    <xf numFmtId="177" fontId="18" fillId="5" borderId="29" xfId="4" applyNumberFormat="1" applyFont="1" applyFill="1" applyBorder="1" applyAlignment="1">
      <alignment horizontal="right" vertical="center" wrapText="1"/>
    </xf>
    <xf numFmtId="0" fontId="18" fillId="5" borderId="8" xfId="4" applyNumberFormat="1" applyFont="1" applyFill="1" applyBorder="1" applyAlignment="1">
      <alignment horizontal="center" vertical="center" wrapText="1"/>
    </xf>
    <xf numFmtId="0" fontId="19" fillId="5" borderId="44" xfId="4" applyNumberFormat="1" applyFont="1" applyFill="1" applyBorder="1" applyAlignment="1">
      <alignment horizontal="center" vertical="center" wrapText="1"/>
    </xf>
    <xf numFmtId="177" fontId="18" fillId="5" borderId="24" xfId="4" applyNumberFormat="1" applyFont="1" applyFill="1" applyBorder="1" applyAlignment="1">
      <alignment horizontal="right" vertical="center" wrapText="1"/>
    </xf>
    <xf numFmtId="49" fontId="18" fillId="3" borderId="49" xfId="21" applyNumberFormat="1" applyFont="1" applyFill="1" applyBorder="1" applyAlignment="1">
      <alignment vertical="center" wrapText="1"/>
    </xf>
    <xf numFmtId="49" fontId="18" fillId="3" borderId="49" xfId="4" applyNumberFormat="1" applyFont="1" applyFill="1" applyBorder="1" applyAlignment="1">
      <alignment horizontal="center" vertical="center" wrapText="1"/>
    </xf>
    <xf numFmtId="49" fontId="18" fillId="6" borderId="60" xfId="4" applyNumberFormat="1" applyFont="1" applyFill="1" applyBorder="1" applyAlignment="1">
      <alignment horizontal="center" vertical="center" wrapText="1"/>
    </xf>
    <xf numFmtId="49" fontId="18" fillId="6" borderId="33" xfId="4" applyNumberFormat="1" applyFont="1" applyFill="1" applyBorder="1" applyAlignment="1">
      <alignment horizontal="center" vertical="center" wrapText="1"/>
    </xf>
    <xf numFmtId="177" fontId="18" fillId="6" borderId="22" xfId="4" applyNumberFormat="1" applyFont="1" applyFill="1" applyBorder="1" applyAlignment="1">
      <alignment horizontal="right" vertical="center" wrapText="1"/>
    </xf>
    <xf numFmtId="177" fontId="18" fillId="6" borderId="29" xfId="4" applyNumberFormat="1" applyFont="1" applyFill="1" applyBorder="1" applyAlignment="1">
      <alignment horizontal="right" vertical="center" wrapText="1"/>
    </xf>
    <xf numFmtId="0" fontId="18" fillId="3" borderId="54" xfId="4" applyNumberFormat="1" applyFont="1" applyFill="1" applyBorder="1" applyAlignment="1">
      <alignment horizontal="center" vertical="center" wrapText="1"/>
    </xf>
    <xf numFmtId="49" fontId="18" fillId="6" borderId="81" xfId="4" applyNumberFormat="1" applyFont="1" applyFill="1" applyBorder="1" applyAlignment="1">
      <alignment horizontal="center" vertical="center" wrapText="1"/>
    </xf>
    <xf numFmtId="0" fontId="18" fillId="3" borderId="49" xfId="4" applyNumberFormat="1" applyFont="1" applyFill="1" applyBorder="1" applyAlignment="1">
      <alignment vertical="top" wrapText="1"/>
    </xf>
    <xf numFmtId="0" fontId="18" fillId="3" borderId="54" xfId="4" applyNumberFormat="1" applyFont="1" applyFill="1" applyBorder="1" applyAlignment="1">
      <alignment vertical="top" wrapText="1"/>
    </xf>
    <xf numFmtId="0" fontId="18" fillId="3" borderId="49" xfId="4" applyNumberFormat="1" applyFont="1" applyFill="1" applyBorder="1" applyAlignment="1">
      <alignment vertical="center" wrapText="1"/>
    </xf>
    <xf numFmtId="0" fontId="18" fillId="3" borderId="54" xfId="4" applyNumberFormat="1" applyFont="1" applyFill="1" applyBorder="1" applyAlignment="1">
      <alignment vertical="center" wrapText="1"/>
    </xf>
    <xf numFmtId="177" fontId="18" fillId="0" borderId="22" xfId="4" applyNumberFormat="1" applyFont="1" applyFill="1" applyBorder="1" applyAlignment="1">
      <alignment horizontal="right" vertical="center" wrapText="1"/>
    </xf>
    <xf numFmtId="177" fontId="18" fillId="9" borderId="29" xfId="4" applyNumberFormat="1" applyFont="1" applyFill="1" applyBorder="1" applyAlignment="1">
      <alignment horizontal="right" vertical="center" wrapText="1"/>
    </xf>
    <xf numFmtId="177" fontId="18" fillId="9" borderId="22" xfId="4" applyNumberFormat="1" applyFont="1" applyFill="1" applyBorder="1" applyAlignment="1">
      <alignment horizontal="right" vertical="center" wrapText="1"/>
    </xf>
    <xf numFmtId="177" fontId="18" fillId="6" borderId="24" xfId="4" applyNumberFormat="1" applyFont="1" applyFill="1" applyBorder="1" applyAlignment="1">
      <alignment horizontal="right" vertical="center" wrapText="1"/>
    </xf>
    <xf numFmtId="0" fontId="18" fillId="3" borderId="33" xfId="4" applyNumberFormat="1" applyFont="1" applyFill="1" applyBorder="1" applyAlignment="1">
      <alignment vertical="top" wrapText="1"/>
    </xf>
    <xf numFmtId="49" fontId="18" fillId="10" borderId="33" xfId="4" applyNumberFormat="1" applyFont="1" applyFill="1" applyBorder="1" applyAlignment="1">
      <alignment horizontal="center" vertical="center" wrapText="1"/>
    </xf>
    <xf numFmtId="177" fontId="18" fillId="10" borderId="22" xfId="4" applyNumberFormat="1" applyFont="1" applyFill="1" applyBorder="1" applyAlignment="1">
      <alignment horizontal="right" vertical="center" wrapText="1"/>
    </xf>
    <xf numFmtId="177" fontId="18" fillId="10" borderId="24" xfId="4" applyNumberFormat="1" applyFont="1" applyFill="1" applyBorder="1" applyAlignment="1">
      <alignment horizontal="right" vertical="center" wrapText="1"/>
    </xf>
    <xf numFmtId="49" fontId="18" fillId="9" borderId="33" xfId="4" applyNumberFormat="1" applyFont="1" applyFill="1" applyBorder="1" applyAlignment="1">
      <alignment horizontal="center" vertical="center" wrapText="1"/>
    </xf>
    <xf numFmtId="0" fontId="18" fillId="3" borderId="65" xfId="4" applyNumberFormat="1" applyFont="1" applyFill="1" applyBorder="1" applyAlignment="1">
      <alignment horizontal="center" vertical="center" wrapText="1"/>
    </xf>
    <xf numFmtId="49" fontId="18" fillId="5" borderId="49" xfId="4" applyNumberFormat="1" applyFont="1" applyFill="1" applyBorder="1" applyAlignment="1">
      <alignment horizontal="center" vertical="center" wrapText="1"/>
    </xf>
    <xf numFmtId="177" fontId="18" fillId="5" borderId="31" xfId="4" applyNumberFormat="1" applyFont="1" applyFill="1" applyBorder="1" applyAlignment="1">
      <alignment horizontal="right" vertical="center" wrapText="1"/>
    </xf>
    <xf numFmtId="177" fontId="18" fillId="5" borderId="60" xfId="4" applyNumberFormat="1" applyFont="1" applyFill="1" applyBorder="1" applyAlignment="1">
      <alignment horizontal="right" vertical="center" wrapText="1"/>
    </xf>
    <xf numFmtId="0" fontId="21" fillId="0" borderId="0" xfId="14" applyNumberFormat="1" applyFont="1" applyBorder="1" applyAlignment="1">
      <alignment vertical="center"/>
    </xf>
    <xf numFmtId="0" fontId="21" fillId="0" borderId="0" xfId="14" applyNumberFormat="1" applyFont="1" applyBorder="1" applyAlignment="1">
      <alignment horizontal="right" vertical="center"/>
    </xf>
    <xf numFmtId="0" fontId="8" fillId="3" borderId="25" xfId="14" applyNumberFormat="1" applyFont="1" applyFill="1" applyBorder="1" applyAlignment="1">
      <alignment horizontal="center" vertical="center" wrapText="1"/>
    </xf>
    <xf numFmtId="0" fontId="8" fillId="3" borderId="26" xfId="14" applyNumberFormat="1" applyFont="1" applyFill="1" applyBorder="1" applyAlignment="1">
      <alignment horizontal="center" vertical="center" wrapText="1"/>
    </xf>
    <xf numFmtId="0" fontId="8" fillId="3" borderId="27" xfId="14" applyNumberFormat="1" applyFont="1" applyFill="1" applyBorder="1" applyAlignment="1">
      <alignment horizontal="center" vertical="center" wrapText="1"/>
    </xf>
    <xf numFmtId="177" fontId="24" fillId="0" borderId="1" xfId="15" applyNumberFormat="1" applyFont="1" applyBorder="1" applyAlignment="1">
      <alignment horizontal="right" vertical="center"/>
    </xf>
    <xf numFmtId="0" fontId="2" fillId="0" borderId="0" xfId="14">
      <alignment vertical="center"/>
    </xf>
    <xf numFmtId="41" fontId="11" fillId="0" borderId="0" xfId="10">
      <alignment vertical="center"/>
    </xf>
    <xf numFmtId="0" fontId="0" fillId="0" borderId="0" xfId="3" applyNumberFormat="1" applyFont="1" applyFill="1">
      <alignment vertical="center"/>
    </xf>
    <xf numFmtId="177" fontId="25" fillId="0" borderId="0" xfId="3" applyNumberFormat="1" applyFont="1" applyFill="1" applyAlignment="1">
      <alignment horizontal="right" vertical="center"/>
    </xf>
    <xf numFmtId="41" fontId="11" fillId="0" borderId="0" xfId="10" applyFill="1">
      <alignment vertical="center"/>
    </xf>
    <xf numFmtId="49" fontId="23" fillId="12" borderId="12" xfId="1" applyNumberFormat="1" applyFont="1" applyFill="1" applyBorder="1" applyAlignment="1">
      <alignment horizontal="center" vertical="center" wrapText="1"/>
    </xf>
    <xf numFmtId="177" fontId="26" fillId="3" borderId="0" xfId="5" applyNumberFormat="1" applyFont="1" applyFill="1" applyAlignment="1">
      <alignment vertical="center"/>
    </xf>
    <xf numFmtId="177" fontId="26" fillId="3" borderId="0" xfId="5" applyNumberFormat="1" applyFont="1" applyFill="1" applyAlignment="1">
      <alignment horizontal="center" vertical="center"/>
    </xf>
    <xf numFmtId="41" fontId="26" fillId="3" borderId="0" xfId="6" applyNumberFormat="1" applyFont="1" applyFill="1" applyAlignment="1">
      <alignment horizontal="left" vertical="center" indent="1"/>
    </xf>
    <xf numFmtId="177" fontId="26" fillId="3" borderId="0" xfId="5" applyNumberFormat="1" applyFont="1" applyFill="1" applyAlignment="1">
      <alignment vertical="center" shrinkToFit="1"/>
    </xf>
    <xf numFmtId="41" fontId="27" fillId="0" borderId="0" xfId="10" applyNumberFormat="1" applyFont="1" applyAlignment="1">
      <alignment horizontal="center" vertical="center"/>
    </xf>
    <xf numFmtId="41" fontId="27" fillId="0" borderId="0" xfId="10" applyNumberFormat="1" applyFont="1" applyAlignment="1">
      <alignment horizontal="left" vertical="center"/>
    </xf>
    <xf numFmtId="0" fontId="27" fillId="0" borderId="0" xfId="0" applyNumberFormat="1" applyFont="1">
      <alignment vertical="center"/>
    </xf>
    <xf numFmtId="0" fontId="26" fillId="3" borderId="0" xfId="5" applyNumberFormat="1" applyFont="1" applyFill="1" applyBorder="1" applyAlignment="1">
      <alignment horizontal="center" vertical="center"/>
    </xf>
    <xf numFmtId="0" fontId="26" fillId="3" borderId="0" xfId="5" applyNumberFormat="1" applyFont="1" applyFill="1" applyBorder="1" applyAlignment="1">
      <alignment horizontal="center" vertical="center" shrinkToFit="1"/>
    </xf>
    <xf numFmtId="0" fontId="28" fillId="3" borderId="0" xfId="5" applyNumberFormat="1" applyFont="1" applyFill="1" applyBorder="1" applyAlignment="1">
      <alignment horizontal="center" vertical="center"/>
    </xf>
    <xf numFmtId="0" fontId="28" fillId="3" borderId="0" xfId="5" applyNumberFormat="1" applyFont="1" applyFill="1" applyBorder="1" applyAlignment="1">
      <alignment horizontal="center" vertical="center" shrinkToFit="1"/>
    </xf>
    <xf numFmtId="41" fontId="28" fillId="3" borderId="0" xfId="6" applyNumberFormat="1" applyFont="1" applyFill="1" applyBorder="1" applyAlignment="1">
      <alignment horizontal="center" vertical="center"/>
    </xf>
    <xf numFmtId="0" fontId="26" fillId="3" borderId="0" xfId="5" applyNumberFormat="1" applyFont="1" applyFill="1" applyAlignment="1">
      <alignment horizontal="center" vertical="center"/>
    </xf>
    <xf numFmtId="0" fontId="26" fillId="3" borderId="0" xfId="5" applyNumberFormat="1" applyFont="1" applyFill="1" applyAlignment="1">
      <alignment horizontal="center" vertical="center" shrinkToFit="1"/>
    </xf>
    <xf numFmtId="41" fontId="26" fillId="3" borderId="0" xfId="6" applyNumberFormat="1" applyFont="1" applyFill="1" applyAlignment="1">
      <alignment vertical="center"/>
    </xf>
    <xf numFmtId="0" fontId="26" fillId="3" borderId="0" xfId="5" applyNumberFormat="1" applyFont="1" applyFill="1" applyAlignment="1">
      <alignment vertical="center" shrinkToFit="1"/>
    </xf>
    <xf numFmtId="0" fontId="26" fillId="3" borderId="0" xfId="5" applyNumberFormat="1" applyFont="1" applyFill="1" applyAlignment="1">
      <alignment vertical="center"/>
    </xf>
    <xf numFmtId="0" fontId="26" fillId="0" borderId="0" xfId="5" applyNumberFormat="1" applyFont="1" applyAlignment="1">
      <alignment vertical="center" shrinkToFit="1"/>
    </xf>
    <xf numFmtId="0" fontId="26" fillId="0" borderId="0" xfId="5" applyNumberFormat="1" applyFont="1" applyAlignment="1">
      <alignment vertical="center"/>
    </xf>
    <xf numFmtId="0" fontId="26" fillId="0" borderId="0" xfId="5" applyNumberFormat="1" applyFont="1" applyAlignment="1">
      <alignment horizontal="center" vertical="center" shrinkToFit="1"/>
    </xf>
    <xf numFmtId="41" fontId="26" fillId="0" borderId="0" xfId="6" applyNumberFormat="1" applyFont="1" applyAlignment="1">
      <alignment vertical="center"/>
    </xf>
    <xf numFmtId="41" fontId="26" fillId="0" borderId="0" xfId="5" applyNumberFormat="1" applyFont="1" applyAlignment="1">
      <alignment vertical="center" shrinkToFit="1"/>
    </xf>
    <xf numFmtId="0" fontId="27" fillId="0" borderId="0" xfId="5" applyNumberFormat="1" applyFont="1" applyAlignment="1">
      <alignment vertical="center"/>
    </xf>
    <xf numFmtId="0" fontId="27" fillId="0" borderId="0" xfId="5" applyNumberFormat="1" applyFont="1" applyAlignment="1">
      <alignment horizontal="center" vertical="center" shrinkToFit="1"/>
    </xf>
    <xf numFmtId="41" fontId="27" fillId="0" borderId="0" xfId="6" applyNumberFormat="1" applyFont="1" applyAlignment="1">
      <alignment vertical="center"/>
    </xf>
    <xf numFmtId="0" fontId="27" fillId="0" borderId="0" xfId="5" applyNumberFormat="1" applyFont="1" applyAlignment="1">
      <alignment vertical="center" shrinkToFit="1"/>
    </xf>
    <xf numFmtId="177" fontId="24" fillId="3" borderId="0" xfId="5" applyNumberFormat="1" applyFont="1" applyFill="1" applyAlignment="1">
      <alignment horizontal="center" vertical="center"/>
    </xf>
    <xf numFmtId="41" fontId="24" fillId="3" borderId="0" xfId="6" applyNumberFormat="1" applyFont="1" applyFill="1" applyAlignment="1">
      <alignment horizontal="left" vertical="center" indent="1"/>
    </xf>
    <xf numFmtId="177" fontId="24" fillId="3" borderId="0" xfId="5" applyNumberFormat="1" applyFont="1" applyFill="1" applyAlignment="1">
      <alignment vertical="center" shrinkToFit="1"/>
    </xf>
    <xf numFmtId="177" fontId="24" fillId="3" borderId="0" xfId="5" applyNumberFormat="1" applyFont="1" applyFill="1" applyAlignment="1">
      <alignment horizontal="right" vertical="center"/>
    </xf>
    <xf numFmtId="177" fontId="23" fillId="12" borderId="19" xfId="5" applyNumberFormat="1" applyFont="1" applyFill="1" applyBorder="1" applyAlignment="1">
      <alignment horizontal="center" vertical="center"/>
    </xf>
    <xf numFmtId="177" fontId="23" fillId="12" borderId="6" xfId="5" applyNumberFormat="1" applyFont="1" applyFill="1" applyBorder="1" applyAlignment="1">
      <alignment horizontal="center" vertical="center"/>
    </xf>
    <xf numFmtId="41" fontId="23" fillId="12" borderId="6" xfId="6" applyNumberFormat="1" applyFont="1" applyFill="1" applyBorder="1" applyAlignment="1">
      <alignment horizontal="center" vertical="center"/>
    </xf>
    <xf numFmtId="177" fontId="23" fillId="12" borderId="6" xfId="5" applyNumberFormat="1" applyFont="1" applyFill="1" applyBorder="1" applyAlignment="1">
      <alignment horizontal="center" vertical="center" shrinkToFit="1"/>
    </xf>
    <xf numFmtId="177" fontId="23" fillId="12" borderId="7" xfId="5" applyNumberFormat="1" applyFont="1" applyFill="1" applyBorder="1" applyAlignment="1">
      <alignment horizontal="center" vertical="center"/>
    </xf>
    <xf numFmtId="177" fontId="24" fillId="13" borderId="7" xfId="5" applyNumberFormat="1" applyFont="1" applyFill="1" applyBorder="1" applyAlignment="1">
      <alignment horizontal="center" vertical="center"/>
    </xf>
    <xf numFmtId="0" fontId="24" fillId="3" borderId="0" xfId="5" applyNumberFormat="1" applyFont="1" applyFill="1" applyBorder="1" applyAlignment="1">
      <alignment horizontal="center" vertical="center"/>
    </xf>
    <xf numFmtId="0" fontId="24" fillId="3" borderId="0" xfId="5" applyNumberFormat="1" applyFont="1" applyFill="1" applyBorder="1" applyAlignment="1">
      <alignment horizontal="center" vertical="center" shrinkToFit="1"/>
    </xf>
    <xf numFmtId="41" fontId="24" fillId="3" borderId="0" xfId="6" applyNumberFormat="1" applyFont="1" applyFill="1" applyBorder="1" applyAlignment="1">
      <alignment horizontal="center" vertical="center"/>
    </xf>
    <xf numFmtId="0" fontId="24" fillId="3" borderId="0" xfId="5" applyNumberFormat="1" applyFont="1" applyFill="1" applyBorder="1" applyAlignment="1">
      <alignment horizontal="right" vertical="center" shrinkToFit="1"/>
    </xf>
    <xf numFmtId="0" fontId="24" fillId="3" borderId="0" xfId="5" applyNumberFormat="1" applyFont="1" applyFill="1" applyBorder="1" applyAlignment="1">
      <alignment horizontal="right" vertical="center"/>
    </xf>
    <xf numFmtId="41" fontId="24" fillId="0" borderId="23" xfId="10" applyNumberFormat="1" applyFont="1" applyBorder="1" applyAlignment="1">
      <alignment horizontal="center" vertical="center"/>
    </xf>
    <xf numFmtId="41" fontId="24" fillId="0" borderId="23" xfId="10" applyNumberFormat="1" applyFont="1" applyBorder="1" applyAlignment="1">
      <alignment horizontal="right"/>
    </xf>
    <xf numFmtId="41" fontId="24" fillId="0" borderId="2" xfId="10" applyNumberFormat="1" applyFont="1" applyFill="1" applyBorder="1" applyAlignment="1">
      <alignment horizontal="center" vertical="center"/>
    </xf>
    <xf numFmtId="0" fontId="24" fillId="3" borderId="15" xfId="5" applyNumberFormat="1" applyFont="1" applyFill="1" applyBorder="1" applyAlignment="1">
      <alignment horizontal="center" vertical="center"/>
    </xf>
    <xf numFmtId="0" fontId="24" fillId="3" borderId="2" xfId="5" applyNumberFormat="1" applyFont="1" applyFill="1" applyBorder="1" applyAlignment="1">
      <alignment horizontal="center" vertical="center"/>
    </xf>
    <xf numFmtId="0" fontId="24" fillId="12" borderId="2" xfId="5" applyNumberFormat="1" applyFont="1" applyFill="1" applyBorder="1" applyAlignment="1">
      <alignment horizontal="center" vertical="center"/>
    </xf>
    <xf numFmtId="0" fontId="23" fillId="12" borderId="88" xfId="5" applyNumberFormat="1" applyFont="1" applyFill="1" applyBorder="1" applyAlignment="1">
      <alignment horizontal="center" vertical="center" shrinkToFit="1"/>
    </xf>
    <xf numFmtId="41" fontId="23" fillId="12" borderId="88" xfId="6" applyNumberFormat="1" applyFont="1" applyFill="1" applyBorder="1" applyAlignment="1">
      <alignment horizontal="center" vertical="center"/>
    </xf>
    <xf numFmtId="0" fontId="23" fillId="12" borderId="89" xfId="5" applyNumberFormat="1" applyFont="1" applyFill="1" applyBorder="1" applyAlignment="1">
      <alignment horizontal="center" vertical="center"/>
    </xf>
    <xf numFmtId="0" fontId="24" fillId="3" borderId="99" xfId="5" applyNumberFormat="1" applyFont="1" applyFill="1" applyBorder="1" applyAlignment="1">
      <alignment horizontal="center" vertical="center"/>
    </xf>
    <xf numFmtId="0" fontId="24" fillId="13" borderId="100" xfId="5" applyNumberFormat="1" applyFont="1" applyFill="1" applyBorder="1" applyAlignment="1">
      <alignment horizontal="center" vertical="center" shrinkToFit="1"/>
    </xf>
    <xf numFmtId="0" fontId="24" fillId="13" borderId="101" xfId="5" applyNumberFormat="1" applyFont="1" applyFill="1" applyBorder="1" applyAlignment="1">
      <alignment horizontal="center" vertical="center"/>
    </xf>
    <xf numFmtId="0" fontId="24" fillId="0" borderId="2" xfId="5" applyNumberFormat="1" applyFont="1" applyBorder="1" applyAlignment="1">
      <alignment horizontal="center" vertical="center"/>
    </xf>
    <xf numFmtId="0" fontId="24" fillId="0" borderId="0" xfId="5" applyNumberFormat="1" applyFont="1" applyBorder="1" applyAlignment="1">
      <alignment horizontal="center" vertical="center" shrinkToFit="1"/>
    </xf>
    <xf numFmtId="41" fontId="24" fillId="0" borderId="0" xfId="6" applyNumberFormat="1" applyFont="1" applyBorder="1" applyAlignment="1">
      <alignment horizontal="center" vertical="center"/>
    </xf>
    <xf numFmtId="0" fontId="24" fillId="0" borderId="0" xfId="5" applyNumberFormat="1" applyFont="1" applyAlignment="1">
      <alignment vertical="center" shrinkToFit="1"/>
    </xf>
    <xf numFmtId="0" fontId="24" fillId="0" borderId="0" xfId="5" applyNumberFormat="1" applyFont="1" applyBorder="1" applyAlignment="1">
      <alignment horizontal="right" vertical="center"/>
    </xf>
    <xf numFmtId="0" fontId="23" fillId="12" borderId="87" xfId="5" applyNumberFormat="1" applyFont="1" applyFill="1" applyBorder="1" applyAlignment="1">
      <alignment horizontal="center" vertical="center"/>
    </xf>
    <xf numFmtId="0" fontId="23" fillId="12" borderId="85" xfId="5" applyNumberFormat="1" applyFont="1" applyFill="1" applyBorder="1" applyAlignment="1">
      <alignment horizontal="center" vertical="center" shrinkToFit="1"/>
    </xf>
    <xf numFmtId="0" fontId="23" fillId="12" borderId="2" xfId="5" applyNumberFormat="1" applyFont="1" applyFill="1" applyBorder="1" applyAlignment="1">
      <alignment horizontal="center" vertical="center"/>
    </xf>
    <xf numFmtId="0" fontId="24" fillId="0" borderId="2" xfId="5" applyNumberFormat="1" applyFont="1" applyFill="1" applyBorder="1" applyAlignment="1">
      <alignment horizontal="center" vertical="center"/>
    </xf>
    <xf numFmtId="0" fontId="23" fillId="13" borderId="101" xfId="5" applyNumberFormat="1" applyFont="1" applyFill="1" applyBorder="1" applyAlignment="1">
      <alignment horizontal="center" vertical="center"/>
    </xf>
    <xf numFmtId="0" fontId="18" fillId="0" borderId="46" xfId="14" applyFont="1" applyFill="1" applyBorder="1" applyAlignment="1">
      <alignment horizontal="center" vertical="center" wrapText="1"/>
    </xf>
    <xf numFmtId="0" fontId="18" fillId="0" borderId="9" xfId="14" applyFont="1" applyFill="1" applyBorder="1" applyAlignment="1">
      <alignment horizontal="center" vertical="center" wrapText="1"/>
    </xf>
    <xf numFmtId="0" fontId="18" fillId="0" borderId="44" xfId="14" applyFont="1" applyFill="1" applyBorder="1" applyAlignment="1">
      <alignment horizontal="center" vertical="center" wrapText="1"/>
    </xf>
    <xf numFmtId="0" fontId="18" fillId="0" borderId="117" xfId="14" applyFont="1" applyFill="1" applyBorder="1" applyAlignment="1">
      <alignment horizontal="center" vertical="center" wrapText="1"/>
    </xf>
    <xf numFmtId="0" fontId="18" fillId="0" borderId="118" xfId="14" applyFont="1" applyFill="1" applyBorder="1" applyAlignment="1">
      <alignment horizontal="center" vertical="center" wrapText="1"/>
    </xf>
    <xf numFmtId="0" fontId="31" fillId="0" borderId="0" xfId="14" applyNumberFormat="1" applyFont="1" applyBorder="1" applyAlignment="1">
      <alignment vertical="center"/>
    </xf>
    <xf numFmtId="0" fontId="31" fillId="0" borderId="0" xfId="14" applyNumberFormat="1" applyFont="1" applyBorder="1" applyAlignment="1">
      <alignment horizontal="right" vertical="center"/>
    </xf>
    <xf numFmtId="0" fontId="32" fillId="12" borderId="27" xfId="14" applyNumberFormat="1" applyFont="1" applyFill="1" applyBorder="1" applyAlignment="1">
      <alignment horizontal="center" vertical="center" wrapText="1"/>
    </xf>
    <xf numFmtId="0" fontId="32" fillId="12" borderId="25" xfId="14" applyNumberFormat="1" applyFont="1" applyFill="1" applyBorder="1" applyAlignment="1">
      <alignment horizontal="center" vertical="center" wrapText="1"/>
    </xf>
    <xf numFmtId="0" fontId="32" fillId="12" borderId="97" xfId="14" applyNumberFormat="1" applyFont="1" applyFill="1" applyBorder="1" applyAlignment="1">
      <alignment horizontal="center" vertical="center" wrapText="1"/>
    </xf>
    <xf numFmtId="0" fontId="18" fillId="12" borderId="46" xfId="14" applyFont="1" applyFill="1" applyBorder="1" applyAlignment="1">
      <alignment horizontal="center" vertical="center" wrapText="1"/>
    </xf>
    <xf numFmtId="177" fontId="18" fillId="12" borderId="29" xfId="14" applyNumberFormat="1" applyFont="1" applyFill="1" applyBorder="1" applyAlignment="1">
      <alignment horizontal="right" vertical="center" wrapText="1"/>
    </xf>
    <xf numFmtId="177" fontId="18" fillId="12" borderId="24" xfId="14" applyNumberFormat="1" applyFont="1" applyFill="1" applyBorder="1" applyAlignment="1">
      <alignment horizontal="right" vertical="center" wrapText="1"/>
    </xf>
    <xf numFmtId="0" fontId="18" fillId="12" borderId="30" xfId="14" applyFont="1" applyFill="1" applyBorder="1" applyAlignment="1">
      <alignment horizontal="center" vertical="center" wrapText="1"/>
    </xf>
    <xf numFmtId="0" fontId="33" fillId="12" borderId="117" xfId="14" applyFont="1" applyFill="1" applyBorder="1" applyAlignment="1">
      <alignment horizontal="center" vertical="center" wrapText="1"/>
    </xf>
    <xf numFmtId="177" fontId="33" fillId="12" borderId="96" xfId="14" applyNumberFormat="1" applyFont="1" applyFill="1" applyBorder="1" applyAlignment="1">
      <alignment horizontal="right" vertical="center" wrapText="1"/>
    </xf>
    <xf numFmtId="0" fontId="33" fillId="12" borderId="46" xfId="14" applyFont="1" applyFill="1" applyBorder="1" applyAlignment="1">
      <alignment horizontal="center" vertical="center" wrapText="1"/>
    </xf>
    <xf numFmtId="177" fontId="33" fillId="12" borderId="24" xfId="14" applyNumberFormat="1" applyFont="1" applyFill="1" applyBorder="1" applyAlignment="1">
      <alignment horizontal="right" vertical="center" wrapText="1"/>
    </xf>
    <xf numFmtId="0" fontId="33" fillId="12" borderId="27" xfId="14" applyFont="1" applyFill="1" applyBorder="1" applyAlignment="1">
      <alignment horizontal="center" vertical="center" wrapText="1"/>
    </xf>
    <xf numFmtId="177" fontId="33" fillId="12" borderId="26" xfId="14" applyNumberFormat="1" applyFont="1" applyFill="1" applyBorder="1" applyAlignment="1">
      <alignment horizontal="right" vertical="center" wrapText="1"/>
    </xf>
    <xf numFmtId="177" fontId="18" fillId="12" borderId="60" xfId="14" applyNumberFormat="1" applyFont="1" applyFill="1" applyBorder="1" applyAlignment="1">
      <alignment horizontal="right" vertical="center" wrapText="1"/>
    </xf>
    <xf numFmtId="0" fontId="33" fillId="12" borderId="13" xfId="14" applyFont="1" applyFill="1" applyBorder="1" applyAlignment="1">
      <alignment horizontal="center" vertical="center" wrapText="1"/>
    </xf>
    <xf numFmtId="177" fontId="33" fillId="12" borderId="15" xfId="14" applyNumberFormat="1" applyFont="1" applyFill="1" applyBorder="1" applyAlignment="1">
      <alignment horizontal="right" vertical="center" wrapText="1"/>
    </xf>
    <xf numFmtId="0" fontId="33" fillId="12" borderId="9" xfId="14" applyFont="1" applyFill="1" applyBorder="1" applyAlignment="1">
      <alignment horizontal="center" vertical="center" wrapText="1"/>
    </xf>
    <xf numFmtId="177" fontId="33" fillId="12" borderId="2" xfId="14" applyNumberFormat="1" applyFont="1" applyFill="1" applyBorder="1" applyAlignment="1">
      <alignment horizontal="right" vertical="center" wrapText="1"/>
    </xf>
    <xf numFmtId="0" fontId="33" fillId="12" borderId="16" xfId="14" applyFont="1" applyFill="1" applyBorder="1" applyAlignment="1">
      <alignment horizontal="center" vertical="center" wrapText="1"/>
    </xf>
    <xf numFmtId="177" fontId="33" fillId="12" borderId="4" xfId="14" applyNumberFormat="1" applyFont="1" applyFill="1" applyBorder="1" applyAlignment="1">
      <alignment horizontal="right" vertical="center" wrapText="1"/>
    </xf>
    <xf numFmtId="0" fontId="18" fillId="12" borderId="9" xfId="14" applyFont="1" applyFill="1" applyBorder="1" applyAlignment="1">
      <alignment horizontal="center" vertical="center" wrapText="1"/>
    </xf>
    <xf numFmtId="177" fontId="18" fillId="12" borderId="2" xfId="14" applyNumberFormat="1" applyFont="1" applyFill="1" applyBorder="1" applyAlignment="1">
      <alignment horizontal="right" vertical="center" wrapText="1"/>
    </xf>
    <xf numFmtId="0" fontId="18" fillId="12" borderId="27" xfId="14" applyFont="1" applyFill="1" applyBorder="1" applyAlignment="1">
      <alignment horizontal="center" vertical="center" wrapText="1"/>
    </xf>
    <xf numFmtId="177" fontId="18" fillId="12" borderId="26" xfId="14" applyNumberFormat="1" applyFont="1" applyFill="1" applyBorder="1" applyAlignment="1">
      <alignment horizontal="right" vertical="center" wrapText="1"/>
    </xf>
    <xf numFmtId="0" fontId="33" fillId="12" borderId="112" xfId="14" applyFont="1" applyFill="1" applyBorder="1" applyAlignment="1">
      <alignment horizontal="center" vertical="center" wrapText="1"/>
    </xf>
    <xf numFmtId="0" fontId="33" fillId="12" borderId="109" xfId="14" applyFont="1" applyFill="1" applyBorder="1" applyAlignment="1">
      <alignment horizontal="center" vertical="center" wrapText="1"/>
    </xf>
    <xf numFmtId="0" fontId="33" fillId="12" borderId="106" xfId="14" applyFont="1" applyFill="1" applyBorder="1" applyAlignment="1">
      <alignment horizontal="center" vertical="center" wrapText="1"/>
    </xf>
    <xf numFmtId="177" fontId="33" fillId="12" borderId="110" xfId="14" applyNumberFormat="1" applyFont="1" applyFill="1" applyBorder="1" applyAlignment="1">
      <alignment horizontal="right" vertical="center" wrapText="1"/>
    </xf>
    <xf numFmtId="177" fontId="33" fillId="12" borderId="107" xfId="14" applyNumberFormat="1" applyFont="1" applyFill="1" applyBorder="1" applyAlignment="1">
      <alignment horizontal="right" vertical="center" wrapText="1"/>
    </xf>
    <xf numFmtId="0" fontId="33" fillId="12" borderId="119" xfId="14" applyFont="1" applyFill="1" applyBorder="1" applyAlignment="1">
      <alignment horizontal="center" vertical="center" wrapText="1"/>
    </xf>
    <xf numFmtId="177" fontId="33" fillId="12" borderId="82" xfId="14" applyNumberFormat="1" applyFont="1" applyFill="1" applyBorder="1" applyAlignment="1">
      <alignment horizontal="right" vertical="center" wrapText="1"/>
    </xf>
    <xf numFmtId="49" fontId="33" fillId="13" borderId="13" xfId="4" applyNumberFormat="1" applyFont="1" applyFill="1" applyBorder="1" applyAlignment="1">
      <alignment horizontal="center" vertical="center" wrapText="1"/>
    </xf>
    <xf numFmtId="177" fontId="33" fillId="13" borderId="15" xfId="4" applyNumberFormat="1" applyFont="1" applyFill="1" applyBorder="1" applyAlignment="1">
      <alignment horizontal="right" vertical="center" wrapText="1"/>
    </xf>
    <xf numFmtId="49" fontId="33" fillId="13" borderId="9" xfId="4" applyNumberFormat="1" applyFont="1" applyFill="1" applyBorder="1" applyAlignment="1">
      <alignment horizontal="center" vertical="center" wrapText="1"/>
    </xf>
    <xf numFmtId="177" fontId="33" fillId="13" borderId="2" xfId="4" applyNumberFormat="1" applyFont="1" applyFill="1" applyBorder="1" applyAlignment="1">
      <alignment horizontal="right" vertical="center" wrapText="1"/>
    </xf>
    <xf numFmtId="49" fontId="33" fillId="13" borderId="16" xfId="4" applyNumberFormat="1" applyFont="1" applyFill="1" applyBorder="1" applyAlignment="1">
      <alignment horizontal="center" vertical="center" wrapText="1"/>
    </xf>
    <xf numFmtId="177" fontId="33" fillId="13" borderId="4" xfId="4" applyNumberFormat="1" applyFont="1" applyFill="1" applyBorder="1" applyAlignment="1">
      <alignment horizontal="right" vertical="center" wrapText="1"/>
    </xf>
    <xf numFmtId="0" fontId="25" fillId="0" borderId="0" xfId="14" applyNumberFormat="1" applyFont="1">
      <alignment vertical="center"/>
    </xf>
    <xf numFmtId="49" fontId="18" fillId="0" borderId="33" xfId="4" applyNumberFormat="1" applyFont="1" applyBorder="1" applyAlignment="1">
      <alignment horizontal="center" vertical="center" wrapText="1"/>
    </xf>
    <xf numFmtId="177" fontId="18" fillId="0" borderId="24" xfId="4" applyNumberFormat="1" applyFont="1" applyBorder="1" applyAlignment="1">
      <alignment horizontal="right" vertical="center" wrapText="1"/>
    </xf>
    <xf numFmtId="49" fontId="18" fillId="0" borderId="33" xfId="4" applyNumberFormat="1" applyFont="1" applyFill="1" applyBorder="1" applyAlignment="1">
      <alignment horizontal="center" vertical="center" wrapText="1"/>
    </xf>
    <xf numFmtId="49" fontId="18" fillId="0" borderId="120" xfId="4" applyNumberFormat="1" applyFont="1" applyFill="1" applyBorder="1" applyAlignment="1">
      <alignment horizontal="center" vertical="center" wrapText="1"/>
    </xf>
    <xf numFmtId="0" fontId="32" fillId="12" borderId="26" xfId="14" applyNumberFormat="1" applyFont="1" applyFill="1" applyBorder="1" applyAlignment="1">
      <alignment horizontal="center" vertical="center" wrapText="1"/>
    </xf>
    <xf numFmtId="49" fontId="18" fillId="12" borderId="33" xfId="4" applyNumberFormat="1" applyFont="1" applyFill="1" applyBorder="1" applyAlignment="1">
      <alignment horizontal="center" vertical="center" wrapText="1"/>
    </xf>
    <xf numFmtId="177" fontId="18" fillId="12" borderId="24" xfId="4" applyNumberFormat="1" applyFont="1" applyFill="1" applyBorder="1" applyAlignment="1">
      <alignment horizontal="right" vertical="center" wrapText="1"/>
    </xf>
    <xf numFmtId="0" fontId="18" fillId="0" borderId="21" xfId="4" applyNumberFormat="1" applyFont="1" applyBorder="1" applyAlignment="1">
      <alignment horizontal="center" vertical="center" wrapText="1"/>
    </xf>
    <xf numFmtId="49" fontId="18" fillId="12" borderId="75" xfId="4" applyNumberFormat="1" applyFont="1" applyFill="1" applyBorder="1" applyAlignment="1">
      <alignment horizontal="center" vertical="center" wrapText="1"/>
    </xf>
    <xf numFmtId="49" fontId="18" fillId="12" borderId="49" xfId="4" applyNumberFormat="1" applyFont="1" applyFill="1" applyBorder="1" applyAlignment="1">
      <alignment horizontal="center" vertical="center" wrapText="1"/>
    </xf>
    <xf numFmtId="177" fontId="18" fillId="12" borderId="60" xfId="4" applyNumberFormat="1" applyFont="1" applyFill="1" applyBorder="1" applyAlignment="1">
      <alignment horizontal="right" vertical="center" wrapText="1"/>
    </xf>
    <xf numFmtId="49" fontId="33" fillId="13" borderId="73" xfId="4" applyNumberFormat="1" applyFont="1" applyFill="1" applyBorder="1" applyAlignment="1">
      <alignment horizontal="center" vertical="center" wrapText="1"/>
    </xf>
    <xf numFmtId="177" fontId="33" fillId="13" borderId="15" xfId="4" applyNumberFormat="1" applyFont="1" applyFill="1" applyBorder="1" applyAlignment="1" applyProtection="1">
      <alignment horizontal="right" vertical="center" wrapText="1"/>
    </xf>
    <xf numFmtId="49" fontId="33" fillId="13" borderId="36" xfId="4" applyNumberFormat="1" applyFont="1" applyFill="1" applyBorder="1" applyAlignment="1">
      <alignment horizontal="center" vertical="center" wrapText="1"/>
    </xf>
    <xf numFmtId="177" fontId="33" fillId="13" borderId="2" xfId="4" applyNumberFormat="1" applyFont="1" applyFill="1" applyBorder="1" applyAlignment="1" applyProtection="1">
      <alignment horizontal="right" vertical="center" wrapText="1"/>
    </xf>
    <xf numFmtId="49" fontId="33" fillId="13" borderId="64" xfId="4" applyNumberFormat="1" applyFont="1" applyFill="1" applyBorder="1" applyAlignment="1">
      <alignment horizontal="center" vertical="center" wrapText="1"/>
    </xf>
    <xf numFmtId="177" fontId="33" fillId="13" borderId="4" xfId="4" applyNumberFormat="1" applyFont="1" applyFill="1" applyBorder="1" applyAlignment="1" applyProtection="1">
      <alignment horizontal="right" vertical="center" wrapText="1"/>
    </xf>
    <xf numFmtId="0" fontId="25" fillId="0" borderId="0" xfId="3" applyNumberFormat="1" applyFont="1">
      <alignment vertical="center"/>
    </xf>
    <xf numFmtId="0" fontId="23" fillId="2" borderId="1" xfId="3" applyNumberFormat="1" applyFont="1" applyFill="1" applyBorder="1" applyAlignment="1">
      <alignment horizontal="center" vertical="center"/>
    </xf>
    <xf numFmtId="0" fontId="23" fillId="2" borderId="92" xfId="3" applyNumberFormat="1" applyFont="1" applyFill="1" applyBorder="1" applyAlignment="1">
      <alignment horizontal="center" vertical="center"/>
    </xf>
    <xf numFmtId="0" fontId="23" fillId="2" borderId="2" xfId="3" applyNumberFormat="1" applyFont="1" applyFill="1" applyBorder="1" applyAlignment="1">
      <alignment horizontal="center" vertical="center"/>
    </xf>
    <xf numFmtId="0" fontId="23" fillId="2" borderId="3" xfId="3" applyNumberFormat="1" applyFont="1" applyFill="1" applyBorder="1" applyAlignment="1">
      <alignment horizontal="center" vertical="center"/>
    </xf>
    <xf numFmtId="0" fontId="23" fillId="2" borderId="94" xfId="3" applyNumberFormat="1" applyFont="1" applyFill="1" applyBorder="1" applyAlignment="1">
      <alignment horizontal="center" vertical="center"/>
    </xf>
    <xf numFmtId="0" fontId="23" fillId="2" borderId="4" xfId="3" applyNumberFormat="1" applyFont="1" applyFill="1" applyBorder="1" applyAlignment="1">
      <alignment horizontal="center" vertical="center"/>
    </xf>
    <xf numFmtId="41" fontId="23" fillId="2" borderId="6" xfId="3" applyNumberFormat="1" applyFont="1" applyFill="1" applyBorder="1" applyAlignment="1">
      <alignment horizontal="center" vertical="center"/>
    </xf>
    <xf numFmtId="0" fontId="23" fillId="0" borderId="1" xfId="21" applyNumberFormat="1" applyFont="1" applyFill="1" applyBorder="1" applyAlignment="1" applyProtection="1">
      <alignment horizontal="distributed" vertical="center" shrinkToFit="1"/>
    </xf>
    <xf numFmtId="0" fontId="23" fillId="0" borderId="1" xfId="3" applyNumberFormat="1" applyFont="1" applyFill="1" applyBorder="1" applyAlignment="1" applyProtection="1">
      <alignment horizontal="distributed" vertical="center" shrinkToFit="1"/>
    </xf>
    <xf numFmtId="0" fontId="23" fillId="0" borderId="36" xfId="3" applyNumberFormat="1" applyFont="1" applyFill="1" applyBorder="1" applyAlignment="1" applyProtection="1">
      <alignment horizontal="distributed" vertical="center"/>
    </xf>
    <xf numFmtId="0" fontId="23" fillId="0" borderId="64" xfId="3" applyNumberFormat="1" applyFont="1" applyFill="1" applyBorder="1" applyAlignment="1" applyProtection="1">
      <alignment horizontal="distributed" vertical="center"/>
    </xf>
    <xf numFmtId="0" fontId="25" fillId="0" borderId="0" xfId="3" applyNumberFormat="1" applyFont="1" applyFill="1">
      <alignment vertical="center"/>
    </xf>
    <xf numFmtId="0" fontId="25" fillId="0" borderId="0" xfId="3" applyNumberFormat="1" applyFont="1" applyFill="1" applyBorder="1">
      <alignment vertical="center"/>
    </xf>
    <xf numFmtId="41" fontId="25" fillId="0" borderId="0" xfId="10" applyFont="1" applyFill="1">
      <alignment vertical="center"/>
    </xf>
    <xf numFmtId="41" fontId="25" fillId="0" borderId="0" xfId="10" applyFont="1">
      <alignment vertical="center"/>
    </xf>
    <xf numFmtId="177" fontId="24" fillId="0" borderId="36" xfId="1" applyNumberFormat="1" applyFont="1" applyFill="1" applyBorder="1" applyAlignment="1">
      <alignment horizontal="right" vertical="center"/>
    </xf>
    <xf numFmtId="177" fontId="24" fillId="0" borderId="1" xfId="3" applyNumberFormat="1" applyFont="1" applyFill="1" applyBorder="1" applyAlignment="1">
      <alignment horizontal="right" vertical="center"/>
    </xf>
    <xf numFmtId="41" fontId="23" fillId="2" borderId="6" xfId="3" applyNumberFormat="1" applyFont="1" applyFill="1" applyBorder="1">
      <alignment vertical="center"/>
    </xf>
    <xf numFmtId="41" fontId="23" fillId="2" borderId="7" xfId="3" applyNumberFormat="1" applyFont="1" applyFill="1" applyBorder="1">
      <alignment vertical="center"/>
    </xf>
    <xf numFmtId="177" fontId="24" fillId="0" borderId="5" xfId="3" applyNumberFormat="1" applyFont="1" applyFill="1" applyBorder="1" applyAlignment="1" applyProtection="1">
      <alignment horizontal="center" vertical="center"/>
    </xf>
    <xf numFmtId="177" fontId="24" fillId="0" borderId="2" xfId="3" applyNumberFormat="1" applyFont="1" applyFill="1" applyBorder="1" applyAlignment="1">
      <alignment horizontal="right" vertical="center"/>
    </xf>
    <xf numFmtId="177" fontId="24" fillId="0" borderId="2" xfId="1" applyNumberFormat="1" applyFont="1" applyFill="1" applyBorder="1" applyAlignment="1">
      <alignment horizontal="right" vertical="center"/>
    </xf>
    <xf numFmtId="177" fontId="24" fillId="0" borderId="91" xfId="1" applyNumberFormat="1" applyFont="1" applyFill="1" applyBorder="1" applyAlignment="1">
      <alignment horizontal="right" vertical="center"/>
    </xf>
    <xf numFmtId="177" fontId="24" fillId="0" borderId="3" xfId="3" applyNumberFormat="1" applyFont="1" applyFill="1" applyBorder="1" applyAlignment="1">
      <alignment horizontal="right" vertical="center"/>
    </xf>
    <xf numFmtId="177" fontId="24" fillId="0" borderId="98" xfId="1" applyNumberFormat="1" applyFont="1" applyFill="1" applyBorder="1" applyAlignment="1">
      <alignment horizontal="right" vertical="center"/>
    </xf>
    <xf numFmtId="0" fontId="18" fillId="0" borderId="30" xfId="14" applyFont="1" applyFill="1" applyBorder="1" applyAlignment="1">
      <alignment horizontal="center" vertical="center" wrapText="1"/>
    </xf>
    <xf numFmtId="0" fontId="26" fillId="3" borderId="0" xfId="1" applyNumberFormat="1" applyFont="1" applyFill="1" applyAlignment="1">
      <alignment horizontal="center" vertical="center"/>
    </xf>
    <xf numFmtId="0" fontId="26" fillId="3" borderId="0" xfId="1" applyNumberFormat="1" applyFont="1" applyFill="1" applyBorder="1" applyAlignment="1">
      <alignment vertical="center"/>
    </xf>
    <xf numFmtId="0" fontId="26" fillId="3" borderId="0" xfId="1" applyNumberFormat="1" applyFont="1" applyFill="1" applyAlignment="1">
      <alignment vertical="center"/>
    </xf>
    <xf numFmtId="0" fontId="26" fillId="3" borderId="0" xfId="1" applyNumberFormat="1" applyFont="1" applyFill="1" applyBorder="1" applyAlignment="1">
      <alignment horizontal="center" vertical="center"/>
    </xf>
    <xf numFmtId="177" fontId="37" fillId="3" borderId="0" xfId="16" applyNumberFormat="1" applyFont="1" applyFill="1" applyBorder="1" applyAlignment="1">
      <alignment horizontal="right" vertical="center" wrapText="1"/>
    </xf>
    <xf numFmtId="49" fontId="37" fillId="3" borderId="0" xfId="16" applyNumberFormat="1" applyFont="1" applyFill="1" applyBorder="1" applyAlignment="1">
      <alignment horizontal="center" vertical="center" wrapText="1"/>
    </xf>
    <xf numFmtId="49" fontId="26" fillId="3" borderId="0" xfId="17" applyNumberFormat="1" applyFont="1" applyFill="1" applyBorder="1" applyAlignment="1">
      <alignment horizontal="center" vertical="center" wrapText="1"/>
    </xf>
    <xf numFmtId="177" fontId="26" fillId="3" borderId="0" xfId="1" applyNumberFormat="1" applyFont="1" applyFill="1" applyBorder="1" applyAlignment="1">
      <alignment vertical="center"/>
    </xf>
    <xf numFmtId="0" fontId="24" fillId="3" borderId="0" xfId="1" applyNumberFormat="1" applyFont="1" applyFill="1" applyAlignment="1">
      <alignment horizontal="left" vertical="center"/>
    </xf>
    <xf numFmtId="0" fontId="24" fillId="3" borderId="0" xfId="1" applyNumberFormat="1" applyFont="1" applyFill="1" applyAlignment="1">
      <alignment horizontal="center" vertical="center"/>
    </xf>
    <xf numFmtId="0" fontId="24" fillId="3" borderId="0" xfId="1" applyNumberFormat="1" applyFont="1" applyFill="1" applyBorder="1" applyAlignment="1">
      <alignment vertical="center"/>
    </xf>
    <xf numFmtId="0" fontId="24" fillId="3" borderId="0" xfId="1" applyNumberFormat="1" applyFont="1" applyFill="1" applyBorder="1" applyAlignment="1">
      <alignment horizontal="right" vertical="center"/>
    </xf>
    <xf numFmtId="49" fontId="23" fillId="12" borderId="74" xfId="1" applyNumberFormat="1" applyFont="1" applyFill="1" applyBorder="1" applyAlignment="1">
      <alignment horizontal="center" vertical="center" wrapText="1"/>
    </xf>
    <xf numFmtId="49" fontId="23" fillId="12" borderId="11" xfId="1" applyNumberFormat="1" applyFont="1" applyFill="1" applyBorder="1" applyAlignment="1">
      <alignment horizontal="center" vertical="center" wrapText="1"/>
    </xf>
    <xf numFmtId="49" fontId="23" fillId="12" borderId="10" xfId="1" applyNumberFormat="1" applyFont="1" applyFill="1" applyBorder="1" applyAlignment="1">
      <alignment horizontal="center" vertical="center" wrapText="1"/>
    </xf>
    <xf numFmtId="0" fontId="18" fillId="0" borderId="43" xfId="14" applyFont="1" applyFill="1" applyBorder="1" applyAlignment="1">
      <alignment horizontal="center" vertical="center" wrapText="1"/>
    </xf>
    <xf numFmtId="177" fontId="18" fillId="0" borderId="24" xfId="4" applyNumberFormat="1" applyFont="1" applyFill="1" applyBorder="1" applyAlignment="1">
      <alignment horizontal="right" vertical="center" wrapText="1"/>
    </xf>
    <xf numFmtId="177" fontId="18" fillId="0" borderId="96" xfId="4" applyNumberFormat="1" applyFont="1" applyFill="1" applyBorder="1" applyAlignment="1">
      <alignment horizontal="right" vertical="center" wrapText="1"/>
    </xf>
    <xf numFmtId="177" fontId="18" fillId="0" borderId="10" xfId="14" applyNumberFormat="1" applyFont="1" applyFill="1" applyBorder="1" applyAlignment="1">
      <alignment horizontal="right" vertical="center" wrapText="1"/>
    </xf>
    <xf numFmtId="177" fontId="18" fillId="0" borderId="107" xfId="14" applyNumberFormat="1" applyFont="1" applyFill="1" applyBorder="1" applyAlignment="1">
      <alignment horizontal="right" vertical="center" wrapText="1"/>
    </xf>
    <xf numFmtId="177" fontId="18" fillId="0" borderId="24" xfId="14" applyNumberFormat="1" applyFont="1" applyFill="1" applyBorder="1" applyAlignment="1">
      <alignment horizontal="right" vertical="center" wrapText="1"/>
    </xf>
    <xf numFmtId="177" fontId="18" fillId="0" borderId="29" xfId="14" applyNumberFormat="1" applyFont="1" applyFill="1" applyBorder="1" applyAlignment="1">
      <alignment horizontal="right" vertical="center" wrapText="1"/>
    </xf>
    <xf numFmtId="177" fontId="18" fillId="0" borderId="99" xfId="14" applyNumberFormat="1" applyFont="1" applyFill="1" applyBorder="1" applyAlignment="1">
      <alignment horizontal="right" vertical="center" wrapText="1"/>
    </xf>
    <xf numFmtId="177" fontId="18" fillId="0" borderId="2" xfId="14" applyNumberFormat="1" applyFont="1" applyFill="1" applyBorder="1" applyAlignment="1">
      <alignment horizontal="right" vertical="center" wrapText="1"/>
    </xf>
    <xf numFmtId="177" fontId="18" fillId="0" borderId="121" xfId="14" applyNumberFormat="1" applyFont="1" applyFill="1" applyBorder="1" applyAlignment="1">
      <alignment horizontal="right" vertical="center" wrapText="1"/>
    </xf>
    <xf numFmtId="177" fontId="18" fillId="0" borderId="96" xfId="14" applyNumberFormat="1" applyFont="1" applyFill="1" applyBorder="1" applyAlignment="1">
      <alignment horizontal="right" vertical="center" wrapText="1"/>
    </xf>
    <xf numFmtId="177" fontId="24" fillId="0" borderId="90" xfId="3" applyNumberFormat="1" applyFont="1" applyFill="1" applyBorder="1" applyAlignment="1" applyProtection="1">
      <alignment horizontal="right" vertical="center"/>
    </xf>
    <xf numFmtId="177" fontId="24" fillId="0" borderId="36" xfId="3" applyNumberFormat="1" applyFont="1" applyFill="1" applyBorder="1" applyAlignment="1" applyProtection="1">
      <alignment horizontal="right" vertical="center"/>
    </xf>
    <xf numFmtId="0" fontId="24" fillId="9" borderId="9" xfId="1" applyNumberFormat="1" applyFont="1" applyFill="1" applyBorder="1" applyAlignment="1">
      <alignment horizontal="center" vertical="center"/>
    </xf>
    <xf numFmtId="41" fontId="24" fillId="0" borderId="1" xfId="2" applyNumberFormat="1" applyFont="1" applyFill="1" applyBorder="1" applyAlignment="1">
      <alignment horizontal="left" vertical="center" indent="1"/>
    </xf>
    <xf numFmtId="49" fontId="24" fillId="9" borderId="2" xfId="17" applyNumberFormat="1" applyFont="1" applyFill="1" applyBorder="1" applyAlignment="1">
      <alignment horizontal="center" vertical="center" wrapText="1"/>
    </xf>
    <xf numFmtId="41" fontId="31" fillId="0" borderId="1" xfId="19" applyNumberFormat="1" applyFont="1" applyFill="1" applyBorder="1" applyAlignment="1">
      <alignment horizontal="left" vertical="center" indent="1"/>
    </xf>
    <xf numFmtId="177" fontId="24" fillId="3" borderId="2" xfId="5" applyNumberFormat="1" applyFont="1" applyFill="1" applyBorder="1" applyAlignment="1">
      <alignment horizontal="center" vertical="center"/>
    </xf>
    <xf numFmtId="41" fontId="24" fillId="0" borderId="1" xfId="10" applyNumberFormat="1" applyFont="1" applyFill="1" applyBorder="1" applyAlignment="1">
      <alignment vertical="center"/>
    </xf>
    <xf numFmtId="49" fontId="24" fillId="3" borderId="14" xfId="5" applyNumberFormat="1" applyFont="1" applyFill="1" applyBorder="1" applyAlignment="1">
      <alignment horizontal="center" vertical="center" shrinkToFit="1"/>
    </xf>
    <xf numFmtId="0" fontId="24" fillId="3" borderId="14" xfId="5" applyNumberFormat="1" applyFont="1" applyFill="1" applyBorder="1" applyAlignment="1">
      <alignment horizontal="center" vertical="center" shrinkToFit="1"/>
    </xf>
    <xf numFmtId="49" fontId="24" fillId="3" borderId="1" xfId="5" applyNumberFormat="1" applyFont="1" applyFill="1" applyBorder="1" applyAlignment="1">
      <alignment horizontal="center" vertical="center" shrinkToFit="1"/>
    </xf>
    <xf numFmtId="0" fontId="24" fillId="3" borderId="1" xfId="5" applyNumberFormat="1" applyFont="1" applyFill="1" applyBorder="1" applyAlignment="1">
      <alignment horizontal="center" vertical="center" shrinkToFit="1"/>
    </xf>
    <xf numFmtId="177" fontId="24" fillId="0" borderId="1" xfId="5" applyNumberFormat="1" applyFont="1" applyFill="1" applyBorder="1" applyAlignment="1">
      <alignment horizontal="right" vertical="center" wrapText="1"/>
    </xf>
    <xf numFmtId="0" fontId="24" fillId="0" borderId="1" xfId="5" applyNumberFormat="1" applyFont="1" applyFill="1" applyBorder="1" applyAlignment="1">
      <alignment horizontal="center" vertical="center" shrinkToFit="1"/>
    </xf>
    <xf numFmtId="3" fontId="24" fillId="3" borderId="1" xfId="5" applyNumberFormat="1" applyFont="1" applyFill="1" applyBorder="1" applyAlignment="1">
      <alignment horizontal="right" vertical="center"/>
    </xf>
    <xf numFmtId="0" fontId="24" fillId="0" borderId="36" xfId="5" applyNumberFormat="1" applyFont="1" applyBorder="1" applyAlignment="1">
      <alignment horizontal="center" vertical="center" shrinkToFit="1"/>
    </xf>
    <xf numFmtId="177" fontId="24" fillId="0" borderId="56" xfId="1" applyNumberFormat="1" applyFont="1" applyFill="1" applyBorder="1" applyAlignment="1">
      <alignment horizontal="right" vertical="center" wrapText="1"/>
    </xf>
    <xf numFmtId="41" fontId="24" fillId="0" borderId="0" xfId="6" applyNumberFormat="1" applyFont="1" applyAlignment="1">
      <alignment vertical="center"/>
    </xf>
    <xf numFmtId="177" fontId="23" fillId="0" borderId="15" xfId="3" applyNumberFormat="1" applyFont="1" applyFill="1" applyBorder="1" applyAlignment="1">
      <alignment horizontal="right" vertical="center"/>
    </xf>
    <xf numFmtId="177" fontId="23" fillId="0" borderId="99" xfId="3" applyNumberFormat="1" applyFont="1" applyFill="1" applyBorder="1" applyAlignment="1">
      <alignment horizontal="right" vertical="center"/>
    </xf>
    <xf numFmtId="177" fontId="23" fillId="0" borderId="1" xfId="3" applyNumberFormat="1" applyFont="1" applyFill="1" applyBorder="1" applyAlignment="1">
      <alignment horizontal="right" vertical="center"/>
    </xf>
    <xf numFmtId="177" fontId="23" fillId="0" borderId="1" xfId="15" applyNumberFormat="1" applyFont="1" applyFill="1" applyBorder="1" applyAlignment="1">
      <alignment horizontal="right" vertical="center"/>
    </xf>
    <xf numFmtId="177" fontId="24" fillId="0" borderId="2" xfId="15" applyNumberFormat="1" applyFont="1" applyFill="1" applyBorder="1" applyAlignment="1">
      <alignment horizontal="right" vertical="center"/>
    </xf>
    <xf numFmtId="177" fontId="23" fillId="0" borderId="2" xfId="15" applyNumberFormat="1" applyFont="1" applyFill="1" applyBorder="1" applyAlignment="1">
      <alignment horizontal="right" vertical="center"/>
    </xf>
    <xf numFmtId="177" fontId="24" fillId="0" borderId="101" xfId="15" applyNumberFormat="1" applyFont="1" applyFill="1" applyBorder="1" applyAlignment="1">
      <alignment horizontal="right" vertical="center"/>
    </xf>
    <xf numFmtId="0" fontId="24" fillId="9" borderId="1" xfId="1" applyNumberFormat="1" applyFont="1" applyFill="1" applyBorder="1" applyAlignment="1">
      <alignment horizontal="center" vertical="center"/>
    </xf>
    <xf numFmtId="14" fontId="24" fillId="9" borderId="1" xfId="1" applyNumberFormat="1" applyFont="1" applyFill="1" applyBorder="1" applyAlignment="1">
      <alignment horizontal="center" vertical="center"/>
    </xf>
    <xf numFmtId="177" fontId="24" fillId="0" borderId="5" xfId="4" applyNumberFormat="1" applyFont="1" applyFill="1" applyBorder="1" applyAlignment="1">
      <alignment horizontal="right" vertical="center" wrapText="1"/>
    </xf>
    <xf numFmtId="177" fontId="24" fillId="0" borderId="1" xfId="1" applyNumberFormat="1" applyFont="1" applyFill="1" applyBorder="1" applyAlignment="1">
      <alignment horizontal="right" vertical="center" wrapText="1"/>
    </xf>
    <xf numFmtId="0" fontId="6" fillId="9" borderId="0" xfId="1" applyNumberFormat="1" applyFont="1" applyFill="1" applyBorder="1" applyAlignment="1">
      <alignment horizontal="center" vertical="center"/>
    </xf>
    <xf numFmtId="177" fontId="24" fillId="13" borderId="101" xfId="5" applyNumberFormat="1" applyFont="1" applyFill="1" applyBorder="1" applyAlignment="1">
      <alignment horizontal="center" vertical="center"/>
    </xf>
    <xf numFmtId="3" fontId="24" fillId="0" borderId="1" xfId="0" applyNumberFormat="1" applyFont="1" applyFill="1" applyBorder="1" applyAlignment="1">
      <alignment horizontal="right" vertical="center" wrapText="1"/>
    </xf>
    <xf numFmtId="0" fontId="24" fillId="0" borderId="1" xfId="5" applyNumberFormat="1" applyFont="1" applyBorder="1" applyAlignment="1">
      <alignment horizontal="center" vertical="center" shrinkToFit="1"/>
    </xf>
    <xf numFmtId="41" fontId="31" fillId="0" borderId="1" xfId="19" applyNumberFormat="1" applyFont="1" applyFill="1" applyBorder="1" applyAlignment="1">
      <alignment horizontal="left" vertical="center" wrapText="1" indent="1"/>
    </xf>
    <xf numFmtId="0" fontId="31" fillId="9" borderId="9" xfId="1" applyNumberFormat="1" applyFont="1" applyFill="1" applyBorder="1" applyAlignment="1">
      <alignment horizontal="center" vertical="center"/>
    </xf>
    <xf numFmtId="41" fontId="31" fillId="0" borderId="1" xfId="2" applyNumberFormat="1" applyFont="1" applyFill="1" applyBorder="1" applyAlignment="1">
      <alignment horizontal="right" vertical="center" indent="1"/>
    </xf>
    <xf numFmtId="49" fontId="31" fillId="9" borderId="1" xfId="16" applyNumberFormat="1" applyFont="1" applyFill="1" applyBorder="1" applyAlignment="1">
      <alignment horizontal="center" vertical="center" wrapText="1"/>
    </xf>
    <xf numFmtId="41" fontId="31" fillId="0" borderId="1" xfId="2" applyNumberFormat="1" applyFont="1" applyFill="1" applyBorder="1" applyAlignment="1">
      <alignment horizontal="left" vertical="center" indent="1"/>
    </xf>
    <xf numFmtId="41" fontId="31" fillId="0" borderId="92" xfId="2" applyNumberFormat="1" applyFont="1" applyFill="1" applyBorder="1" applyAlignment="1">
      <alignment horizontal="left" vertical="center" indent="1"/>
    </xf>
    <xf numFmtId="49" fontId="31" fillId="9" borderId="5" xfId="16" applyNumberFormat="1" applyFont="1" applyFill="1" applyBorder="1" applyAlignment="1">
      <alignment horizontal="center" vertical="center" wrapText="1"/>
    </xf>
    <xf numFmtId="49" fontId="24" fillId="0" borderId="2" xfId="17" applyNumberFormat="1" applyFont="1" applyFill="1" applyBorder="1" applyAlignment="1">
      <alignment horizontal="center" vertical="center" wrapText="1"/>
    </xf>
    <xf numFmtId="0" fontId="31" fillId="9" borderId="44" xfId="1" applyNumberFormat="1" applyFont="1" applyFill="1" applyBorder="1" applyAlignment="1">
      <alignment horizontal="center" vertical="center"/>
    </xf>
    <xf numFmtId="41" fontId="31" fillId="0" borderId="5" xfId="2" applyNumberFormat="1" applyFont="1" applyFill="1" applyBorder="1" applyAlignment="1">
      <alignment horizontal="left" vertical="center" indent="1"/>
    </xf>
    <xf numFmtId="49" fontId="38" fillId="12" borderId="132" xfId="1" applyNumberFormat="1" applyFont="1" applyFill="1" applyBorder="1" applyAlignment="1">
      <alignment horizontal="center" vertical="center" wrapText="1"/>
    </xf>
    <xf numFmtId="49" fontId="38" fillId="12" borderId="133" xfId="1" applyNumberFormat="1" applyFont="1" applyFill="1" applyBorder="1" applyAlignment="1">
      <alignment horizontal="center" vertical="center" wrapText="1"/>
    </xf>
    <xf numFmtId="49" fontId="38" fillId="12" borderId="134" xfId="1" applyNumberFormat="1" applyFont="1" applyFill="1" applyBorder="1" applyAlignment="1">
      <alignment horizontal="center" vertical="center" wrapText="1"/>
    </xf>
    <xf numFmtId="49" fontId="38" fillId="12" borderId="135" xfId="1" applyNumberFormat="1" applyFont="1" applyFill="1" applyBorder="1" applyAlignment="1">
      <alignment horizontal="center" vertical="center" wrapText="1"/>
    </xf>
    <xf numFmtId="177" fontId="24" fillId="13" borderId="100" xfId="5" applyNumberFormat="1" applyFont="1" applyFill="1" applyBorder="1" applyAlignment="1">
      <alignment horizontal="center" vertical="center" shrinkToFit="1"/>
    </xf>
    <xf numFmtId="3" fontId="24" fillId="0" borderId="31" xfId="0" applyNumberFormat="1" applyFont="1" applyFill="1" applyBorder="1" applyAlignment="1">
      <alignment horizontal="right" vertical="center" wrapText="1"/>
    </xf>
    <xf numFmtId="177" fontId="24" fillId="3" borderId="121" xfId="5" applyNumberFormat="1" applyFont="1" applyFill="1" applyBorder="1" applyAlignment="1">
      <alignment horizontal="center" vertical="center"/>
    </xf>
    <xf numFmtId="41" fontId="23" fillId="13" borderId="6" xfId="6" applyNumberFormat="1" applyFont="1" applyFill="1" applyBorder="1" applyAlignment="1">
      <alignment horizontal="left" vertical="center" indent="1"/>
    </xf>
    <xf numFmtId="177" fontId="24" fillId="13" borderId="6" xfId="5" applyNumberFormat="1" applyFont="1" applyFill="1" applyBorder="1" applyAlignment="1">
      <alignment horizontal="center" vertical="center" shrinkToFit="1"/>
    </xf>
    <xf numFmtId="41" fontId="23" fillId="13" borderId="100" xfId="6" applyNumberFormat="1" applyFont="1" applyFill="1" applyBorder="1" applyAlignment="1">
      <alignment horizontal="left" vertical="center" indent="1"/>
    </xf>
    <xf numFmtId="41" fontId="23" fillId="14" borderId="123" xfId="10" applyNumberFormat="1" applyFont="1" applyFill="1" applyBorder="1" applyAlignment="1">
      <alignment horizontal="center" vertical="center"/>
    </xf>
    <xf numFmtId="41" fontId="23" fillId="14" borderId="88" xfId="10" applyNumberFormat="1" applyFont="1" applyFill="1" applyBorder="1" applyAlignment="1">
      <alignment horizontal="center" vertical="center"/>
    </xf>
    <xf numFmtId="41" fontId="23" fillId="14" borderId="89" xfId="10" applyNumberFormat="1" applyFont="1" applyFill="1" applyBorder="1" applyAlignment="1">
      <alignment horizontal="center" vertical="center"/>
    </xf>
    <xf numFmtId="41" fontId="23" fillId="13" borderId="105" xfId="10" applyNumberFormat="1" applyFont="1" applyFill="1" applyBorder="1" applyAlignment="1">
      <alignment horizontal="center" vertical="center"/>
    </xf>
    <xf numFmtId="41" fontId="23" fillId="13" borderId="100" xfId="10" applyNumberFormat="1" applyFont="1" applyFill="1" applyBorder="1" applyAlignment="1">
      <alignment horizontal="center" vertical="center"/>
    </xf>
    <xf numFmtId="41" fontId="23" fillId="13" borderId="100" xfId="10" applyNumberFormat="1" applyFont="1" applyFill="1" applyBorder="1" applyAlignment="1">
      <alignment horizontal="left" vertical="center"/>
    </xf>
    <xf numFmtId="41" fontId="23" fillId="13" borderId="101" xfId="10" applyNumberFormat="1" applyFont="1" applyFill="1" applyBorder="1" applyAlignment="1">
      <alignment horizontal="center" vertical="center"/>
    </xf>
    <xf numFmtId="41" fontId="24" fillId="0" borderId="14" xfId="10" applyNumberFormat="1" applyFont="1" applyFill="1" applyBorder="1" applyAlignment="1">
      <alignment vertical="center"/>
    </xf>
    <xf numFmtId="41" fontId="24" fillId="0" borderId="15" xfId="10" applyNumberFormat="1" applyFont="1" applyFill="1" applyBorder="1" applyAlignment="1">
      <alignment horizontal="center" vertical="center"/>
    </xf>
    <xf numFmtId="41" fontId="24" fillId="0" borderId="3" xfId="10" applyNumberFormat="1" applyFont="1" applyFill="1" applyBorder="1" applyAlignment="1">
      <alignment horizontal="center" vertical="center"/>
    </xf>
    <xf numFmtId="41" fontId="24" fillId="0" borderId="3" xfId="10" applyNumberFormat="1" applyFont="1" applyFill="1" applyBorder="1" applyAlignment="1">
      <alignment vertical="center"/>
    </xf>
    <xf numFmtId="41" fontId="24" fillId="0" borderId="4" xfId="10" applyNumberFormat="1" applyFont="1" applyFill="1" applyBorder="1" applyAlignment="1">
      <alignment horizontal="center" vertical="center"/>
    </xf>
    <xf numFmtId="0" fontId="24" fillId="12" borderId="4" xfId="5" applyNumberFormat="1" applyFont="1" applyFill="1" applyBorder="1" applyAlignment="1">
      <alignment horizontal="center" vertical="center"/>
    </xf>
    <xf numFmtId="0" fontId="23" fillId="12" borderId="1" xfId="5" applyNumberFormat="1" applyFont="1" applyFill="1" applyBorder="1" applyAlignment="1">
      <alignment horizontal="center" vertical="center" shrinkToFit="1"/>
    </xf>
    <xf numFmtId="177" fontId="24" fillId="12" borderId="1" xfId="5" applyNumberFormat="1" applyFont="1" applyFill="1" applyBorder="1" applyAlignment="1">
      <alignment horizontal="right" vertical="center" wrapText="1"/>
    </xf>
    <xf numFmtId="0" fontId="24" fillId="12" borderId="1" xfId="5" applyNumberFormat="1" applyFont="1" applyFill="1" applyBorder="1" applyAlignment="1">
      <alignment horizontal="center" vertical="center" shrinkToFit="1"/>
    </xf>
    <xf numFmtId="0" fontId="23" fillId="12" borderId="3" xfId="5" applyNumberFormat="1" applyFont="1" applyFill="1" applyBorder="1" applyAlignment="1">
      <alignment horizontal="center" vertical="center" shrinkToFit="1"/>
    </xf>
    <xf numFmtId="0" fontId="24" fillId="12" borderId="3" xfId="5" applyNumberFormat="1" applyFont="1" applyFill="1" applyBorder="1" applyAlignment="1">
      <alignment horizontal="center" vertical="center" shrinkToFit="1"/>
    </xf>
    <xf numFmtId="41" fontId="23" fillId="13" borderId="100" xfId="6" applyNumberFormat="1" applyFont="1" applyFill="1" applyBorder="1" applyAlignment="1">
      <alignment horizontal="right" vertical="center"/>
    </xf>
    <xf numFmtId="49" fontId="18" fillId="0" borderId="30" xfId="4" applyNumberFormat="1" applyFont="1" applyBorder="1" applyAlignment="1">
      <alignment horizontal="center" vertical="center" wrapText="1"/>
    </xf>
    <xf numFmtId="41" fontId="23" fillId="12" borderId="1" xfId="6" applyNumberFormat="1" applyFont="1" applyFill="1" applyBorder="1" applyAlignment="1">
      <alignment horizontal="right" vertical="center"/>
    </xf>
    <xf numFmtId="0" fontId="24" fillId="12" borderId="36" xfId="5" applyNumberFormat="1" applyFont="1" applyFill="1" applyBorder="1" applyAlignment="1">
      <alignment horizontal="center" vertical="center" shrinkToFit="1"/>
    </xf>
    <xf numFmtId="3" fontId="24" fillId="3" borderId="14" xfId="5" applyNumberFormat="1" applyFont="1" applyFill="1" applyBorder="1" applyAlignment="1">
      <alignment horizontal="right" vertical="center"/>
    </xf>
    <xf numFmtId="0" fontId="24" fillId="0" borderId="73" xfId="5" applyNumberFormat="1" applyFont="1" applyBorder="1" applyAlignment="1">
      <alignment horizontal="center" vertical="center" shrinkToFit="1"/>
    </xf>
    <xf numFmtId="0" fontId="24" fillId="0" borderId="15" xfId="5" applyNumberFormat="1" applyFont="1" applyBorder="1" applyAlignment="1">
      <alignment horizontal="center" vertical="center"/>
    </xf>
    <xf numFmtId="0" fontId="23" fillId="13" borderId="103" xfId="5" applyNumberFormat="1" applyFont="1" applyFill="1" applyBorder="1" applyAlignment="1">
      <alignment horizontal="center" vertical="center" shrinkToFit="1"/>
    </xf>
    <xf numFmtId="0" fontId="24" fillId="9" borderId="13" xfId="1" applyNumberFormat="1" applyFont="1" applyFill="1" applyBorder="1" applyAlignment="1">
      <alignment horizontal="center" vertical="center"/>
    </xf>
    <xf numFmtId="14" fontId="24" fillId="9" borderId="14" xfId="1" applyNumberFormat="1" applyFont="1" applyFill="1" applyBorder="1" applyAlignment="1">
      <alignment horizontal="center" vertical="center"/>
    </xf>
    <xf numFmtId="0" fontId="24" fillId="9" borderId="14" xfId="1" applyNumberFormat="1" applyFont="1" applyFill="1" applyBorder="1" applyAlignment="1">
      <alignment horizontal="center" vertical="center"/>
    </xf>
    <xf numFmtId="41" fontId="24" fillId="0" borderId="14" xfId="2" applyNumberFormat="1" applyFont="1" applyFill="1" applyBorder="1" applyAlignment="1">
      <alignment horizontal="left" vertical="center" indent="1"/>
    </xf>
    <xf numFmtId="49" fontId="24" fillId="9" borderId="15" xfId="17" applyNumberFormat="1" applyFont="1" applyFill="1" applyBorder="1" applyAlignment="1">
      <alignment horizontal="center" vertical="center" wrapText="1"/>
    </xf>
    <xf numFmtId="177" fontId="18" fillId="3" borderId="22" xfId="0" applyNumberFormat="1" applyFont="1" applyFill="1" applyBorder="1" applyAlignment="1">
      <alignment horizontal="right" vertical="center" wrapText="1"/>
    </xf>
    <xf numFmtId="177" fontId="18" fillId="0" borderId="22" xfId="14" applyNumberFormat="1" applyFont="1" applyFill="1" applyBorder="1" applyAlignment="1">
      <alignment horizontal="right" vertical="center" wrapText="1"/>
    </xf>
    <xf numFmtId="177" fontId="18" fillId="0" borderId="22" xfId="0" applyNumberFormat="1" applyFont="1" applyFill="1" applyBorder="1" applyAlignment="1">
      <alignment horizontal="right" vertical="center" wrapText="1"/>
    </xf>
    <xf numFmtId="177" fontId="18" fillId="12" borderId="22" xfId="14" applyNumberFormat="1" applyFont="1" applyFill="1" applyBorder="1" applyAlignment="1">
      <alignment horizontal="right" vertical="center" wrapText="1"/>
    </xf>
    <xf numFmtId="177" fontId="18" fillId="0" borderId="1" xfId="14" applyNumberFormat="1" applyFont="1" applyFill="1" applyBorder="1" applyAlignment="1">
      <alignment horizontal="right" vertical="center" wrapText="1"/>
    </xf>
    <xf numFmtId="177" fontId="18" fillId="12" borderId="1" xfId="14" applyNumberFormat="1" applyFont="1" applyFill="1" applyBorder="1" applyAlignment="1">
      <alignment horizontal="right" vertical="center" wrapText="1"/>
    </xf>
    <xf numFmtId="177" fontId="18" fillId="0" borderId="5" xfId="14" applyNumberFormat="1" applyFont="1" applyFill="1" applyBorder="1" applyAlignment="1">
      <alignment horizontal="right" vertical="center" wrapText="1"/>
    </xf>
    <xf numFmtId="177" fontId="35" fillId="0" borderId="22" xfId="0" applyNumberFormat="1" applyFont="1" applyFill="1" applyBorder="1" applyAlignment="1">
      <alignment horizontal="right" vertical="center" wrapText="1"/>
    </xf>
    <xf numFmtId="177" fontId="18" fillId="0" borderId="22" xfId="4" applyNumberFormat="1" applyFont="1" applyBorder="1" applyAlignment="1">
      <alignment horizontal="right" vertical="center" wrapText="1"/>
    </xf>
    <xf numFmtId="177" fontId="18" fillId="12" borderId="22" xfId="4" applyNumberFormat="1" applyFont="1" applyFill="1" applyBorder="1" applyAlignment="1">
      <alignment horizontal="right" vertical="center" wrapText="1"/>
    </xf>
    <xf numFmtId="177" fontId="33" fillId="12" borderId="22" xfId="14" applyNumberFormat="1" applyFont="1" applyFill="1" applyBorder="1" applyAlignment="1">
      <alignment horizontal="right" vertical="center" wrapText="1"/>
    </xf>
    <xf numFmtId="177" fontId="18" fillId="0" borderId="95" xfId="4" applyNumberFormat="1" applyFont="1" applyFill="1" applyBorder="1" applyAlignment="1">
      <alignment horizontal="right" vertical="center" wrapText="1"/>
    </xf>
    <xf numFmtId="177" fontId="18" fillId="12" borderId="25" xfId="4" applyNumberFormat="1" applyFont="1" applyFill="1" applyBorder="1" applyAlignment="1">
      <alignment horizontal="right" vertical="center" wrapText="1"/>
    </xf>
    <xf numFmtId="177" fontId="18" fillId="12" borderId="31" xfId="4" applyNumberFormat="1" applyFont="1" applyFill="1" applyBorder="1" applyAlignment="1">
      <alignment horizontal="right" vertical="center" wrapText="1"/>
    </xf>
    <xf numFmtId="177" fontId="33" fillId="13" borderId="14" xfId="4" applyNumberFormat="1" applyFont="1" applyFill="1" applyBorder="1" applyAlignment="1" applyProtection="1">
      <alignment horizontal="right" vertical="center" wrapText="1"/>
    </xf>
    <xf numFmtId="177" fontId="33" fillId="13" borderId="1" xfId="4" applyNumberFormat="1" applyFont="1" applyFill="1" applyBorder="1" applyAlignment="1" applyProtection="1">
      <alignment horizontal="right" vertical="center" wrapText="1"/>
    </xf>
    <xf numFmtId="177" fontId="33" fillId="13" borderId="3" xfId="4" applyNumberFormat="1" applyFont="1" applyFill="1" applyBorder="1" applyAlignment="1" applyProtection="1">
      <alignment horizontal="right" vertical="center" wrapText="1"/>
    </xf>
    <xf numFmtId="177" fontId="18" fillId="0" borderId="95" xfId="14" applyNumberFormat="1" applyFont="1" applyFill="1" applyBorder="1" applyAlignment="1">
      <alignment horizontal="right" vertical="center" wrapText="1"/>
    </xf>
    <xf numFmtId="177" fontId="18" fillId="12" borderId="31" xfId="14" applyNumberFormat="1" applyFont="1" applyFill="1" applyBorder="1" applyAlignment="1">
      <alignment horizontal="right" vertical="center" wrapText="1"/>
    </xf>
    <xf numFmtId="177" fontId="33" fillId="12" borderId="95" xfId="14" applyNumberFormat="1" applyFont="1" applyFill="1" applyBorder="1" applyAlignment="1">
      <alignment horizontal="right" vertical="center" wrapText="1"/>
    </xf>
    <xf numFmtId="177" fontId="33" fillId="12" borderId="25" xfId="14" applyNumberFormat="1" applyFont="1" applyFill="1" applyBorder="1" applyAlignment="1">
      <alignment horizontal="right" vertical="center" wrapText="1"/>
    </xf>
    <xf numFmtId="177" fontId="33" fillId="12" borderId="14" xfId="14" applyNumberFormat="1" applyFont="1" applyFill="1" applyBorder="1" applyAlignment="1">
      <alignment horizontal="right" vertical="center" wrapText="1"/>
    </xf>
    <xf numFmtId="177" fontId="33" fillId="12" borderId="1" xfId="14" applyNumberFormat="1" applyFont="1" applyFill="1" applyBorder="1" applyAlignment="1">
      <alignment horizontal="right" vertical="center" wrapText="1"/>
    </xf>
    <xf numFmtId="177" fontId="33" fillId="12" borderId="3" xfId="14" applyNumberFormat="1" applyFont="1" applyFill="1" applyBorder="1" applyAlignment="1">
      <alignment horizontal="right" vertical="center" wrapText="1"/>
    </xf>
    <xf numFmtId="177" fontId="18" fillId="0" borderId="17" xfId="14" applyNumberFormat="1" applyFont="1" applyFill="1" applyBorder="1" applyAlignment="1">
      <alignment horizontal="right" vertical="center" wrapText="1"/>
    </xf>
    <xf numFmtId="177" fontId="18" fillId="12" borderId="25" xfId="14" applyNumberFormat="1" applyFont="1" applyFill="1" applyBorder="1" applyAlignment="1">
      <alignment horizontal="right" vertical="center" wrapText="1"/>
    </xf>
    <xf numFmtId="177" fontId="18" fillId="3" borderId="95" xfId="4" applyNumberFormat="1" applyFont="1" applyFill="1" applyBorder="1" applyAlignment="1">
      <alignment horizontal="right" vertical="center" wrapText="1"/>
    </xf>
    <xf numFmtId="177" fontId="33" fillId="12" borderId="111" xfId="14" applyNumberFormat="1" applyFont="1" applyFill="1" applyBorder="1" applyAlignment="1">
      <alignment horizontal="right" vertical="center" wrapText="1"/>
    </xf>
    <xf numFmtId="177" fontId="33" fillId="12" borderId="108" xfId="14" applyNumberFormat="1" applyFont="1" applyFill="1" applyBorder="1" applyAlignment="1">
      <alignment horizontal="right" vertical="center" wrapText="1"/>
    </xf>
    <xf numFmtId="177" fontId="33" fillId="12" borderId="116" xfId="14" applyNumberFormat="1" applyFont="1" applyFill="1" applyBorder="1" applyAlignment="1">
      <alignment horizontal="right" vertical="center" wrapText="1"/>
    </xf>
    <xf numFmtId="177" fontId="33" fillId="13" borderId="14" xfId="4" applyNumberFormat="1" applyFont="1" applyFill="1" applyBorder="1" applyAlignment="1">
      <alignment horizontal="right" vertical="center" wrapText="1"/>
    </xf>
    <xf numFmtId="177" fontId="33" fillId="13" borderId="1" xfId="4" applyNumberFormat="1" applyFont="1" applyFill="1" applyBorder="1" applyAlignment="1">
      <alignment horizontal="right" vertical="center" wrapText="1"/>
    </xf>
    <xf numFmtId="177" fontId="33" fillId="13" borderId="3" xfId="4" applyNumberFormat="1" applyFont="1" applyFill="1" applyBorder="1" applyAlignment="1">
      <alignment horizontal="right" vertical="center" wrapText="1"/>
    </xf>
    <xf numFmtId="177" fontId="18" fillId="0" borderId="115" xfId="14" applyNumberFormat="1" applyFont="1" applyFill="1" applyBorder="1" applyAlignment="1">
      <alignment horizontal="right" vertical="center" wrapText="1"/>
    </xf>
    <xf numFmtId="177" fontId="18" fillId="0" borderId="66" xfId="0" applyNumberFormat="1" applyFont="1" applyFill="1" applyBorder="1" applyAlignment="1">
      <alignment horizontal="right" vertical="center" wrapText="1"/>
    </xf>
    <xf numFmtId="177" fontId="18" fillId="0" borderId="0" xfId="0" applyNumberFormat="1" applyFont="1" applyFill="1" applyBorder="1" applyAlignment="1">
      <alignment horizontal="right" vertical="center" wrapText="1"/>
    </xf>
    <xf numFmtId="177" fontId="24" fillId="0" borderId="1" xfId="3" applyNumberFormat="1" applyFont="1" applyFill="1" applyBorder="1" applyAlignment="1" applyProtection="1">
      <alignment horizontal="center" vertical="center"/>
    </xf>
    <xf numFmtId="49" fontId="18" fillId="0" borderId="31" xfId="4" applyNumberFormat="1" applyFont="1" applyBorder="1" applyAlignment="1">
      <alignment horizontal="center" vertical="center" wrapText="1"/>
    </xf>
    <xf numFmtId="0" fontId="18" fillId="0" borderId="30" xfId="14" applyFont="1" applyFill="1" applyBorder="1" applyAlignment="1">
      <alignment horizontal="center" vertical="center" wrapText="1"/>
    </xf>
    <xf numFmtId="0" fontId="31" fillId="9" borderId="17" xfId="1" applyNumberFormat="1" applyFont="1" applyFill="1" applyBorder="1" applyAlignment="1">
      <alignment horizontal="center" vertical="center"/>
    </xf>
    <xf numFmtId="49" fontId="31" fillId="9" borderId="121" xfId="17" applyNumberFormat="1" applyFont="1" applyFill="1" applyBorder="1" applyAlignment="1">
      <alignment horizontal="center" vertical="center" wrapText="1"/>
    </xf>
    <xf numFmtId="0" fontId="31" fillId="9" borderId="17" xfId="1" applyNumberFormat="1" applyFont="1" applyFill="1" applyBorder="1" applyAlignment="1">
      <alignment horizontal="center" vertical="center" wrapText="1"/>
    </xf>
    <xf numFmtId="0" fontId="24" fillId="3" borderId="88" xfId="5" applyNumberFormat="1" applyFont="1" applyFill="1" applyBorder="1" applyAlignment="1">
      <alignment horizontal="center" vertical="center" wrapText="1"/>
    </xf>
    <xf numFmtId="0" fontId="24" fillId="3" borderId="17" xfId="5" applyNumberFormat="1" applyFont="1" applyFill="1" applyBorder="1" applyAlignment="1">
      <alignment horizontal="center" vertical="center" wrapText="1"/>
    </xf>
    <xf numFmtId="177" fontId="23" fillId="0" borderId="14" xfId="3" applyNumberFormat="1" applyFont="1" applyFill="1" applyBorder="1" applyAlignment="1">
      <alignment horizontal="right" vertical="center"/>
    </xf>
    <xf numFmtId="177" fontId="24" fillId="0" borderId="1" xfId="15" applyNumberFormat="1" applyFont="1" applyFill="1" applyBorder="1" applyAlignment="1">
      <alignment horizontal="right" vertical="center"/>
    </xf>
    <xf numFmtId="177" fontId="24" fillId="0" borderId="1" xfId="21" applyNumberFormat="1" applyFont="1" applyFill="1" applyBorder="1" applyAlignment="1">
      <alignment horizontal="right" vertical="center" shrinkToFit="1"/>
    </xf>
    <xf numFmtId="177" fontId="24" fillId="0" borderId="3" xfId="15" applyNumberFormat="1" applyFont="1" applyFill="1" applyBorder="1" applyAlignment="1">
      <alignment horizontal="right" vertical="center"/>
    </xf>
    <xf numFmtId="177" fontId="23" fillId="0" borderId="37" xfId="3" applyNumberFormat="1" applyFont="1" applyFill="1" applyBorder="1" applyAlignment="1">
      <alignment horizontal="right" vertical="center"/>
    </xf>
    <xf numFmtId="177" fontId="24" fillId="0" borderId="36" xfId="3" applyNumberFormat="1" applyFont="1" applyFill="1" applyBorder="1" applyAlignment="1">
      <alignment horizontal="right" vertical="center"/>
    </xf>
    <xf numFmtId="0" fontId="6" fillId="0" borderId="0" xfId="21" applyNumberFormat="1" applyFont="1">
      <alignment vertical="center"/>
    </xf>
    <xf numFmtId="0" fontId="6" fillId="3" borderId="0" xfId="5" applyNumberFormat="1" applyFont="1" applyFill="1" applyBorder="1" applyAlignment="1">
      <alignment horizontal="center" vertical="center"/>
    </xf>
    <xf numFmtId="177" fontId="6" fillId="3" borderId="0" xfId="5" applyNumberFormat="1" applyFont="1" applyFill="1" applyBorder="1" applyAlignment="1">
      <alignment horizontal="center" vertical="center" shrinkToFit="1"/>
    </xf>
    <xf numFmtId="41" fontId="6" fillId="3" borderId="0" xfId="31" applyFont="1" applyFill="1" applyBorder="1" applyAlignment="1">
      <alignment horizontal="center" vertical="center"/>
    </xf>
    <xf numFmtId="0" fontId="6" fillId="3" borderId="0" xfId="5" applyNumberFormat="1" applyFont="1" applyFill="1" applyBorder="1" applyAlignment="1">
      <alignment horizontal="right" vertical="center" shrinkToFit="1"/>
    </xf>
    <xf numFmtId="0" fontId="6" fillId="3" borderId="0" xfId="5" applyNumberFormat="1" applyFont="1" applyFill="1" applyBorder="1" applyAlignment="1">
      <alignment horizontal="right" vertical="center"/>
    </xf>
    <xf numFmtId="41" fontId="6" fillId="3" borderId="0" xfId="31" applyFont="1" applyFill="1" applyAlignment="1">
      <alignment vertical="center"/>
    </xf>
    <xf numFmtId="0" fontId="6" fillId="3" borderId="0" xfId="5" applyNumberFormat="1" applyFont="1" applyFill="1" applyBorder="1" applyAlignment="1">
      <alignment horizontal="center" vertical="center" shrinkToFit="1"/>
    </xf>
    <xf numFmtId="0" fontId="7" fillId="3" borderId="0" xfId="5" applyNumberFormat="1" applyFont="1" applyFill="1" applyBorder="1" applyAlignment="1">
      <alignment horizontal="center" vertical="center"/>
    </xf>
    <xf numFmtId="0" fontId="7" fillId="3" borderId="0" xfId="5" applyNumberFormat="1" applyFont="1" applyFill="1" applyBorder="1" applyAlignment="1">
      <alignment horizontal="center" vertical="center" shrinkToFit="1"/>
    </xf>
    <xf numFmtId="41" fontId="7" fillId="3" borderId="0" xfId="31" applyFont="1" applyFill="1" applyBorder="1" applyAlignment="1">
      <alignment horizontal="center" vertical="center"/>
    </xf>
    <xf numFmtId="0" fontId="6" fillId="3" borderId="0" xfId="5" applyNumberFormat="1" applyFont="1" applyFill="1" applyAlignment="1">
      <alignment horizontal="center" vertical="center"/>
    </xf>
    <xf numFmtId="0" fontId="6" fillId="3" borderId="0" xfId="5" applyNumberFormat="1" applyFont="1" applyFill="1" applyAlignment="1">
      <alignment horizontal="center" vertical="center" shrinkToFit="1"/>
    </xf>
    <xf numFmtId="0" fontId="6" fillId="3" borderId="0" xfId="5" applyNumberFormat="1" applyFont="1" applyFill="1" applyAlignment="1">
      <alignment vertical="center" shrinkToFit="1"/>
    </xf>
    <xf numFmtId="3" fontId="24" fillId="0" borderId="14" xfId="0" applyNumberFormat="1" applyFont="1" applyFill="1" applyBorder="1" applyAlignment="1">
      <alignment horizontal="right" vertical="center" wrapText="1"/>
    </xf>
    <xf numFmtId="177" fontId="24" fillId="3" borderId="15" xfId="5" applyNumberFormat="1" applyFont="1" applyFill="1" applyBorder="1" applyAlignment="1">
      <alignment horizontal="center" vertical="center"/>
    </xf>
    <xf numFmtId="0" fontId="24" fillId="0" borderId="14" xfId="5" applyNumberFormat="1" applyFont="1" applyBorder="1" applyAlignment="1">
      <alignment horizontal="center" vertical="center" wrapText="1"/>
    </xf>
    <xf numFmtId="0" fontId="24" fillId="9" borderId="0" xfId="1" applyNumberFormat="1" applyFont="1" applyFill="1" applyAlignment="1">
      <alignment horizontal="center" vertical="center"/>
    </xf>
    <xf numFmtId="0" fontId="7" fillId="12" borderId="88" xfId="5" applyNumberFormat="1" applyFont="1" applyFill="1" applyBorder="1" applyAlignment="1">
      <alignment horizontal="center" vertical="center" shrinkToFit="1"/>
    </xf>
    <xf numFmtId="41" fontId="7" fillId="12" borderId="88" xfId="31" applyFont="1" applyFill="1" applyBorder="1" applyAlignment="1">
      <alignment horizontal="center" vertical="center"/>
    </xf>
    <xf numFmtId="41" fontId="23" fillId="12" borderId="100" xfId="31" applyFont="1" applyFill="1" applyBorder="1" applyAlignment="1">
      <alignment horizontal="right" vertical="center"/>
    </xf>
    <xf numFmtId="0" fontId="24" fillId="12" borderId="100" xfId="5" applyNumberFormat="1" applyFont="1" applyFill="1" applyBorder="1" applyAlignment="1">
      <alignment horizontal="center" vertical="center" shrinkToFit="1"/>
    </xf>
    <xf numFmtId="0" fontId="24" fillId="12" borderId="101" xfId="5" applyNumberFormat="1" applyFont="1" applyFill="1" applyBorder="1" applyAlignment="1">
      <alignment horizontal="center" vertical="center"/>
    </xf>
    <xf numFmtId="0" fontId="7" fillId="12" borderId="89" xfId="5" applyNumberFormat="1" applyFont="1" applyFill="1" applyBorder="1" applyAlignment="1">
      <alignment horizontal="center" vertical="center"/>
    </xf>
    <xf numFmtId="41" fontId="31" fillId="3" borderId="14" xfId="31" applyFont="1" applyFill="1" applyBorder="1" applyAlignment="1">
      <alignment horizontal="right" vertical="center" wrapText="1"/>
    </xf>
    <xf numFmtId="41" fontId="31" fillId="9" borderId="1" xfId="31" applyFont="1" applyFill="1" applyBorder="1" applyAlignment="1">
      <alignment horizontal="right" vertical="center" wrapText="1"/>
    </xf>
    <xf numFmtId="41" fontId="38" fillId="12" borderId="1" xfId="31" applyFont="1" applyFill="1" applyBorder="1" applyAlignment="1">
      <alignment horizontal="right" vertical="center" wrapText="1"/>
    </xf>
    <xf numFmtId="41" fontId="24" fillId="3" borderId="1" xfId="31" applyFont="1" applyFill="1" applyBorder="1" applyAlignment="1">
      <alignment horizontal="right" vertical="center" wrapText="1"/>
    </xf>
    <xf numFmtId="41" fontId="23" fillId="12" borderId="1" xfId="31" applyFont="1" applyFill="1" applyBorder="1" applyAlignment="1">
      <alignment horizontal="right" vertical="center" wrapText="1"/>
    </xf>
    <xf numFmtId="41" fontId="23" fillId="12" borderId="3" xfId="31" applyFont="1" applyFill="1" applyBorder="1" applyAlignment="1">
      <alignment horizontal="right" vertical="center" wrapText="1"/>
    </xf>
    <xf numFmtId="0" fontId="31" fillId="9" borderId="17" xfId="1" applyNumberFormat="1" applyFont="1" applyFill="1" applyBorder="1" applyAlignment="1">
      <alignment horizontal="center" vertical="center"/>
    </xf>
    <xf numFmtId="0" fontId="31" fillId="9" borderId="17" xfId="1" applyNumberFormat="1" applyFont="1" applyFill="1" applyBorder="1" applyAlignment="1">
      <alignment horizontal="center" vertical="center" wrapText="1"/>
    </xf>
    <xf numFmtId="177" fontId="6" fillId="9" borderId="0" xfId="1" applyNumberFormat="1" applyFont="1" applyFill="1" applyAlignment="1">
      <alignment horizontal="center" vertical="center"/>
    </xf>
    <xf numFmtId="41" fontId="6" fillId="9" borderId="0" xfId="1" applyNumberFormat="1" applyFont="1" applyFill="1" applyAlignment="1">
      <alignment horizontal="center" vertical="center"/>
    </xf>
    <xf numFmtId="49" fontId="31" fillId="0" borderId="1" xfId="16" applyNumberFormat="1" applyFont="1" applyFill="1" applyBorder="1" applyAlignment="1">
      <alignment horizontal="center" vertical="center" wrapText="1"/>
    </xf>
    <xf numFmtId="49" fontId="31" fillId="0" borderId="5" xfId="16" applyNumberFormat="1" applyFont="1" applyFill="1" applyBorder="1" applyAlignment="1">
      <alignment horizontal="center" vertical="center" wrapText="1"/>
    </xf>
    <xf numFmtId="0" fontId="18" fillId="0" borderId="113" xfId="14" applyFont="1" applyFill="1" applyBorder="1" applyAlignment="1">
      <alignment horizontal="center" vertical="center" wrapText="1"/>
    </xf>
    <xf numFmtId="177" fontId="18" fillId="0" borderId="32" xfId="14" applyNumberFormat="1" applyFont="1" applyFill="1" applyBorder="1" applyAlignment="1">
      <alignment horizontal="right" vertical="center" wrapText="1"/>
    </xf>
    <xf numFmtId="177" fontId="18" fillId="3" borderId="32" xfId="4" applyNumberFormat="1" applyFont="1" applyFill="1" applyBorder="1" applyAlignment="1">
      <alignment horizontal="right" vertical="center" wrapText="1"/>
    </xf>
    <xf numFmtId="177" fontId="18" fillId="0" borderId="81" xfId="14" applyNumberFormat="1" applyFont="1" applyFill="1" applyBorder="1" applyAlignment="1">
      <alignment horizontal="right" vertical="center" wrapText="1"/>
    </xf>
    <xf numFmtId="177" fontId="23" fillId="12" borderId="104" xfId="5" applyNumberFormat="1" applyFont="1" applyFill="1" applyBorder="1" applyAlignment="1">
      <alignment horizontal="center" vertical="center"/>
    </xf>
    <xf numFmtId="177" fontId="24" fillId="3" borderId="123" xfId="5" applyNumberFormat="1" applyFont="1" applyFill="1" applyBorder="1" applyAlignment="1">
      <alignment horizontal="center" vertical="center" shrinkToFit="1"/>
    </xf>
    <xf numFmtId="41" fontId="24" fillId="0" borderId="88" xfId="10" applyNumberFormat="1" applyFont="1" applyFill="1" applyBorder="1" applyAlignment="1">
      <alignment horizontal="center" vertical="center"/>
    </xf>
    <xf numFmtId="41" fontId="24" fillId="0" borderId="17" xfId="10" applyNumberFormat="1" applyFont="1" applyFill="1" applyBorder="1" applyAlignment="1">
      <alignment horizontal="center" vertical="center"/>
    </xf>
    <xf numFmtId="0" fontId="23" fillId="12" borderId="20" xfId="5" applyNumberFormat="1" applyFont="1" applyFill="1" applyBorder="1" applyAlignment="1">
      <alignment horizontal="center" vertical="center" shrinkToFit="1"/>
    </xf>
    <xf numFmtId="49" fontId="24" fillId="3" borderId="88" xfId="5" applyNumberFormat="1" applyFont="1" applyFill="1" applyBorder="1" applyAlignment="1">
      <alignment horizontal="center" vertical="center" shrinkToFit="1"/>
    </xf>
    <xf numFmtId="49" fontId="24" fillId="3" borderId="17" xfId="5" applyNumberFormat="1" applyFont="1" applyFill="1" applyBorder="1" applyAlignment="1">
      <alignment horizontal="center" vertical="center" shrinkToFit="1"/>
    </xf>
    <xf numFmtId="0" fontId="7" fillId="12" borderId="20" xfId="5" applyNumberFormat="1" applyFont="1" applyFill="1" applyBorder="1" applyAlignment="1">
      <alignment horizontal="center" vertical="center" shrinkToFit="1"/>
    </xf>
    <xf numFmtId="0" fontId="23" fillId="12" borderId="92" xfId="5" applyNumberFormat="1" applyFont="1" applyFill="1" applyBorder="1" applyAlignment="1">
      <alignment horizontal="center" vertical="center" shrinkToFit="1"/>
    </xf>
    <xf numFmtId="0" fontId="23" fillId="12" borderId="136" xfId="5" applyNumberFormat="1" applyFont="1" applyFill="1" applyBorder="1" applyAlignment="1">
      <alignment horizontal="center" vertical="center" shrinkToFit="1"/>
    </xf>
    <xf numFmtId="177" fontId="24" fillId="3" borderId="88" xfId="7" applyNumberFormat="1" applyFont="1" applyFill="1" applyBorder="1" applyAlignment="1">
      <alignment horizontal="center" vertical="center" shrinkToFit="1"/>
    </xf>
    <xf numFmtId="177" fontId="35" fillId="0" borderId="28" xfId="0" applyNumberFormat="1" applyFont="1" applyFill="1" applyBorder="1" applyAlignment="1">
      <alignment horizontal="right" vertical="center" wrapText="1"/>
    </xf>
    <xf numFmtId="177" fontId="18" fillId="0" borderId="28" xfId="0" applyNumberFormat="1" applyFont="1" applyFill="1" applyBorder="1" applyAlignment="1">
      <alignment horizontal="right" vertical="center" wrapText="1"/>
    </xf>
    <xf numFmtId="177" fontId="18" fillId="0" borderId="83" xfId="0" applyNumberFormat="1" applyFont="1" applyFill="1" applyBorder="1" applyAlignment="1">
      <alignment horizontal="right" vertical="center" wrapText="1"/>
    </xf>
    <xf numFmtId="177" fontId="18" fillId="0" borderId="32" xfId="4" applyNumberFormat="1" applyFont="1" applyFill="1" applyBorder="1" applyAlignment="1">
      <alignment horizontal="right" vertical="center" wrapText="1"/>
    </xf>
    <xf numFmtId="49" fontId="31" fillId="0" borderId="121" xfId="17" applyNumberFormat="1" applyFont="1" applyFill="1" applyBorder="1" applyAlignment="1">
      <alignment horizontal="center" vertical="center" wrapText="1"/>
    </xf>
    <xf numFmtId="3" fontId="24" fillId="0" borderId="111" xfId="0" applyNumberFormat="1" applyFont="1" applyFill="1" applyBorder="1" applyAlignment="1">
      <alignment horizontal="right" vertical="center" wrapText="1"/>
    </xf>
    <xf numFmtId="0" fontId="24" fillId="0" borderId="14" xfId="5" applyNumberFormat="1" applyFont="1" applyFill="1" applyBorder="1" applyAlignment="1">
      <alignment horizontal="center" vertical="center" wrapText="1"/>
    </xf>
    <xf numFmtId="3" fontId="24" fillId="0" borderId="5" xfId="0" applyNumberFormat="1" applyFont="1" applyFill="1" applyBorder="1" applyAlignment="1">
      <alignment horizontal="right" vertical="center" wrapText="1"/>
    </xf>
    <xf numFmtId="0" fontId="24" fillId="0" borderId="18" xfId="5" applyNumberFormat="1" applyFont="1" applyFill="1" applyBorder="1" applyAlignment="1">
      <alignment horizontal="center" vertical="center" wrapText="1"/>
    </xf>
    <xf numFmtId="0" fontId="24" fillId="0" borderId="1" xfId="5" applyNumberFormat="1" applyFont="1" applyFill="1" applyBorder="1" applyAlignment="1">
      <alignment horizontal="center" vertical="center" wrapText="1"/>
    </xf>
    <xf numFmtId="177" fontId="24" fillId="3" borderId="1" xfId="7" applyNumberFormat="1" applyFont="1" applyFill="1" applyBorder="1" applyAlignment="1">
      <alignment horizontal="center" vertical="center" shrinkToFit="1"/>
    </xf>
    <xf numFmtId="177" fontId="24" fillId="0" borderId="14" xfId="4" applyNumberFormat="1" applyFont="1" applyFill="1" applyBorder="1" applyAlignment="1">
      <alignment horizontal="right" vertical="center" wrapText="1"/>
    </xf>
    <xf numFmtId="177" fontId="24" fillId="0" borderId="16" xfId="3" applyNumberFormat="1" applyFont="1" applyFill="1" applyBorder="1" applyAlignment="1" applyProtection="1">
      <alignment horizontal="right" vertical="center"/>
    </xf>
    <xf numFmtId="177" fontId="24" fillId="0" borderId="3" xfId="3" applyNumberFormat="1" applyFont="1" applyFill="1" applyBorder="1" applyAlignment="1" applyProtection="1">
      <alignment horizontal="right" vertical="center"/>
    </xf>
    <xf numFmtId="0" fontId="23" fillId="0" borderId="9" xfId="3" applyNumberFormat="1" applyFont="1" applyFill="1" applyBorder="1" applyAlignment="1" applyProtection="1">
      <alignment horizontal="center" vertical="center"/>
    </xf>
    <xf numFmtId="0" fontId="23" fillId="0" borderId="16" xfId="3" applyNumberFormat="1" applyFont="1" applyFill="1" applyBorder="1" applyAlignment="1" applyProtection="1">
      <alignment horizontal="center" vertical="center"/>
    </xf>
    <xf numFmtId="177" fontId="24" fillId="0" borderId="9" xfId="3" applyNumberFormat="1" applyFont="1" applyFill="1" applyBorder="1" applyAlignment="1" applyProtection="1">
      <alignment horizontal="center" vertical="center"/>
    </xf>
    <xf numFmtId="177" fontId="24" fillId="0" borderId="1" xfId="3" applyNumberFormat="1" applyFont="1" applyFill="1" applyBorder="1" applyAlignment="1" applyProtection="1">
      <alignment horizontal="center" vertical="center"/>
    </xf>
    <xf numFmtId="177" fontId="24" fillId="0" borderId="9" xfId="3" applyNumberFormat="1" applyFont="1" applyFill="1" applyBorder="1" applyAlignment="1" applyProtection="1">
      <alignment horizontal="right" vertical="center"/>
    </xf>
    <xf numFmtId="177" fontId="24" fillId="0" borderId="1" xfId="3" applyNumberFormat="1" applyFont="1" applyFill="1" applyBorder="1" applyAlignment="1" applyProtection="1">
      <alignment horizontal="right" vertical="center"/>
    </xf>
    <xf numFmtId="177" fontId="24" fillId="0" borderId="90" xfId="3" applyNumberFormat="1" applyFont="1" applyFill="1" applyBorder="1" applyAlignment="1" applyProtection="1">
      <alignment horizontal="center" vertical="center"/>
    </xf>
    <xf numFmtId="177" fontId="24" fillId="0" borderId="36" xfId="3" applyNumberFormat="1" applyFont="1" applyFill="1" applyBorder="1" applyAlignment="1" applyProtection="1">
      <alignment horizontal="center" vertical="center"/>
    </xf>
    <xf numFmtId="0" fontId="23" fillId="0" borderId="9" xfId="3" applyNumberFormat="1" applyFont="1" applyFill="1" applyBorder="1" applyAlignment="1">
      <alignment horizontal="center" vertical="center" textRotation="255"/>
    </xf>
    <xf numFmtId="177" fontId="24" fillId="0" borderId="90" xfId="3" applyNumberFormat="1" applyFont="1" applyFill="1" applyBorder="1" applyAlignment="1" applyProtection="1">
      <alignment horizontal="right" vertical="center"/>
    </xf>
    <xf numFmtId="177" fontId="24" fillId="0" borderId="36" xfId="3" applyNumberFormat="1" applyFont="1" applyFill="1" applyBorder="1" applyAlignment="1" applyProtection="1">
      <alignment horizontal="right" vertical="center"/>
    </xf>
    <xf numFmtId="0" fontId="23" fillId="0" borderId="9" xfId="3" applyNumberFormat="1" applyFont="1" applyFill="1" applyBorder="1" applyAlignment="1" applyProtection="1">
      <alignment horizontal="distributed" vertical="center"/>
    </xf>
    <xf numFmtId="0" fontId="23" fillId="0" borderId="1" xfId="3" applyNumberFormat="1" applyFont="1" applyFill="1" applyBorder="1" applyAlignment="1" applyProtection="1">
      <alignment horizontal="distributed" vertical="center"/>
    </xf>
    <xf numFmtId="0" fontId="23" fillId="2" borderId="34" xfId="3" applyNumberFormat="1" applyFont="1" applyFill="1" applyBorder="1" applyAlignment="1" applyProtection="1">
      <alignment horizontal="center" vertical="center"/>
    </xf>
    <xf numFmtId="0" fontId="23" fillId="2" borderId="6" xfId="3" applyNumberFormat="1" applyFont="1" applyFill="1" applyBorder="1" applyAlignment="1" applyProtection="1">
      <alignment horizontal="center" vertical="center"/>
    </xf>
    <xf numFmtId="0" fontId="23" fillId="0" borderId="9" xfId="3" applyNumberFormat="1" applyFont="1" applyFill="1" applyBorder="1" applyAlignment="1">
      <alignment horizontal="center" vertical="center" textRotation="255" wrapText="1"/>
    </xf>
    <xf numFmtId="0" fontId="36" fillId="0" borderId="0" xfId="3" applyNumberFormat="1" applyFont="1" applyAlignment="1">
      <alignment horizontal="center" vertical="center"/>
    </xf>
    <xf numFmtId="0" fontId="23" fillId="2" borderId="13" xfId="3" applyNumberFormat="1" applyFont="1" applyFill="1" applyBorder="1" applyAlignment="1">
      <alignment horizontal="center" vertical="center"/>
    </xf>
    <xf numFmtId="0" fontId="23" fillId="2" borderId="14" xfId="3" applyNumberFormat="1" applyFont="1" applyFill="1" applyBorder="1" applyAlignment="1">
      <alignment horizontal="center" vertical="center"/>
    </xf>
    <xf numFmtId="0" fontId="23" fillId="2" borderId="93" xfId="3" applyNumberFormat="1" applyFont="1" applyFill="1" applyBorder="1" applyAlignment="1">
      <alignment horizontal="center" vertical="center"/>
    </xf>
    <xf numFmtId="0" fontId="23" fillId="2" borderId="15" xfId="3" applyNumberFormat="1" applyFont="1" applyFill="1" applyBorder="1" applyAlignment="1">
      <alignment horizontal="center" vertical="center"/>
    </xf>
    <xf numFmtId="0" fontId="23" fillId="2" borderId="9" xfId="3" applyNumberFormat="1" applyFont="1" applyFill="1" applyBorder="1" applyAlignment="1" applyProtection="1">
      <alignment horizontal="center" vertical="center"/>
    </xf>
    <xf numFmtId="0" fontId="23" fillId="2" borderId="1" xfId="3" applyNumberFormat="1" applyFont="1" applyFill="1" applyBorder="1" applyAlignment="1" applyProtection="1">
      <alignment horizontal="center" vertical="center"/>
    </xf>
    <xf numFmtId="0" fontId="23" fillId="2" borderId="16" xfId="3" applyNumberFormat="1" applyFont="1" applyFill="1" applyBorder="1" applyAlignment="1" applyProtection="1">
      <alignment horizontal="center" vertical="center"/>
    </xf>
    <xf numFmtId="0" fontId="23" fillId="2" borderId="3" xfId="3" applyNumberFormat="1" applyFont="1" applyFill="1" applyBorder="1" applyAlignment="1" applyProtection="1">
      <alignment horizontal="center" vertical="center"/>
    </xf>
    <xf numFmtId="0" fontId="23" fillId="0" borderId="13" xfId="3" applyNumberFormat="1" applyFont="1" applyFill="1" applyBorder="1" applyAlignment="1" applyProtection="1">
      <alignment horizontal="distributed" vertical="center"/>
    </xf>
    <xf numFmtId="0" fontId="23" fillId="0" borderId="14" xfId="3" applyNumberFormat="1" applyFont="1" applyFill="1" applyBorder="1" applyAlignment="1" applyProtection="1">
      <alignment horizontal="distributed" vertical="center"/>
    </xf>
    <xf numFmtId="177" fontId="24" fillId="0" borderId="8" xfId="3" applyNumberFormat="1" applyFont="1" applyFill="1" applyBorder="1" applyAlignment="1" applyProtection="1">
      <alignment horizontal="center" vertical="center" textRotation="255"/>
    </xf>
    <xf numFmtId="177" fontId="24" fillId="0" borderId="44" xfId="3" applyNumberFormat="1" applyFont="1" applyFill="1" applyBorder="1" applyAlignment="1" applyProtection="1">
      <alignment horizontal="center" vertical="center" textRotation="255"/>
    </xf>
    <xf numFmtId="49" fontId="18" fillId="0" borderId="12" xfId="4" applyNumberFormat="1" applyFont="1" applyBorder="1" applyAlignment="1">
      <alignment horizontal="center" vertical="center" wrapText="1"/>
    </xf>
    <xf numFmtId="49" fontId="18" fillId="0" borderId="30" xfId="4" applyNumberFormat="1" applyFont="1" applyBorder="1" applyAlignment="1">
      <alignment horizontal="center" vertical="center" wrapText="1"/>
    </xf>
    <xf numFmtId="49" fontId="18" fillId="0" borderId="46" xfId="4" applyNumberFormat="1" applyFont="1" applyBorder="1" applyAlignment="1">
      <alignment horizontal="center" vertical="center" wrapText="1"/>
    </xf>
    <xf numFmtId="49" fontId="18" fillId="0" borderId="45" xfId="4" applyNumberFormat="1" applyFont="1" applyBorder="1" applyAlignment="1">
      <alignment horizontal="center" vertical="center" wrapText="1"/>
    </xf>
    <xf numFmtId="0" fontId="30" fillId="0" borderId="0" xfId="14" applyNumberFormat="1" applyFont="1" applyAlignment="1">
      <alignment horizontal="center" vertical="center"/>
    </xf>
    <xf numFmtId="0" fontId="32" fillId="12" borderId="51" xfId="14" applyNumberFormat="1" applyFont="1" applyFill="1" applyBorder="1" applyAlignment="1">
      <alignment horizontal="center" vertical="center" wrapText="1"/>
    </xf>
    <xf numFmtId="0" fontId="32" fillId="12" borderId="52" xfId="14" applyNumberFormat="1" applyFont="1" applyFill="1" applyBorder="1" applyAlignment="1">
      <alignment horizontal="center" vertical="center" wrapText="1"/>
    </xf>
    <xf numFmtId="0" fontId="32" fillId="12" borderId="77" xfId="14" applyNumberFormat="1" applyFont="1" applyFill="1" applyBorder="1" applyAlignment="1">
      <alignment horizontal="center" vertical="center" wrapText="1"/>
    </xf>
    <xf numFmtId="0" fontId="32" fillId="12" borderId="74" xfId="14" applyNumberFormat="1" applyFont="1" applyFill="1" applyBorder="1" applyAlignment="1">
      <alignment horizontal="center" vertical="center" wrapText="1"/>
    </xf>
    <xf numFmtId="0" fontId="32" fillId="12" borderId="75" xfId="14" applyNumberFormat="1" applyFont="1" applyFill="1" applyBorder="1" applyAlignment="1">
      <alignment horizontal="center" vertical="center" wrapText="1"/>
    </xf>
    <xf numFmtId="0" fontId="32" fillId="12" borderId="11" xfId="14" applyNumberFormat="1" applyFont="1" applyFill="1" applyBorder="1" applyAlignment="1">
      <alignment horizontal="center" vertical="center" wrapText="1"/>
    </xf>
    <xf numFmtId="0" fontId="32" fillId="12" borderId="25" xfId="14" applyNumberFormat="1" applyFont="1" applyFill="1" applyBorder="1" applyAlignment="1">
      <alignment horizontal="center" vertical="center" wrapText="1"/>
    </xf>
    <xf numFmtId="0" fontId="32" fillId="12" borderId="10" xfId="14" applyNumberFormat="1" applyFont="1" applyFill="1" applyBorder="1" applyAlignment="1">
      <alignment horizontal="center" vertical="center" wrapText="1"/>
    </xf>
    <xf numFmtId="0" fontId="32" fillId="12" borderId="26" xfId="14" applyNumberFormat="1" applyFont="1" applyFill="1" applyBorder="1" applyAlignment="1">
      <alignment horizontal="center" vertical="center" wrapText="1"/>
    </xf>
    <xf numFmtId="49" fontId="18" fillId="12" borderId="47" xfId="21" applyNumberFormat="1" applyFont="1" applyFill="1" applyBorder="1" applyAlignment="1">
      <alignment horizontal="center" vertical="center" wrapText="1"/>
    </xf>
    <xf numFmtId="49" fontId="18" fillId="12" borderId="78" xfId="21" applyNumberFormat="1" applyFont="1" applyFill="1" applyBorder="1" applyAlignment="1">
      <alignment horizontal="center" vertical="center" wrapText="1"/>
    </xf>
    <xf numFmtId="49" fontId="18" fillId="12" borderId="40" xfId="21" applyNumberFormat="1" applyFont="1" applyFill="1" applyBorder="1" applyAlignment="1">
      <alignment horizontal="center" vertical="center" wrapText="1"/>
    </xf>
    <xf numFmtId="49" fontId="18" fillId="12" borderId="59" xfId="21" applyNumberFormat="1" applyFont="1" applyFill="1" applyBorder="1" applyAlignment="1">
      <alignment horizontal="center" vertical="center" wrapText="1"/>
    </xf>
    <xf numFmtId="49" fontId="18" fillId="12" borderId="41" xfId="21" applyNumberFormat="1" applyFont="1" applyFill="1" applyBorder="1" applyAlignment="1">
      <alignment horizontal="center" vertical="center" wrapText="1"/>
    </xf>
    <xf numFmtId="49" fontId="18" fillId="12" borderId="42" xfId="21" applyNumberFormat="1" applyFont="1" applyFill="1" applyBorder="1" applyAlignment="1">
      <alignment horizontal="center" vertical="center" wrapText="1"/>
    </xf>
    <xf numFmtId="49" fontId="18" fillId="0" borderId="31" xfId="4" applyNumberFormat="1" applyFont="1" applyBorder="1" applyAlignment="1">
      <alignment horizontal="center" vertical="center" wrapText="1"/>
    </xf>
    <xf numFmtId="49" fontId="18" fillId="0" borderId="60" xfId="4" applyNumberFormat="1" applyFont="1" applyBorder="1" applyAlignment="1">
      <alignment horizontal="center" vertical="center" wrapText="1"/>
    </xf>
    <xf numFmtId="49" fontId="18" fillId="0" borderId="24" xfId="4" applyNumberFormat="1" applyFont="1" applyBorder="1" applyAlignment="1">
      <alignment horizontal="center" vertical="center" wrapText="1"/>
    </xf>
    <xf numFmtId="0" fontId="18" fillId="0" borderId="53" xfId="4" applyNumberFormat="1" applyFont="1" applyBorder="1" applyAlignment="1">
      <alignment horizontal="center" vertical="center" wrapText="1"/>
    </xf>
    <xf numFmtId="0" fontId="18" fillId="0" borderId="21" xfId="4" applyNumberFormat="1" applyFont="1" applyBorder="1" applyAlignment="1">
      <alignment horizontal="center" vertical="center" wrapText="1"/>
    </xf>
    <xf numFmtId="49" fontId="18" fillId="3" borderId="1" xfId="21" applyNumberFormat="1" applyFont="1" applyFill="1" applyBorder="1" applyAlignment="1">
      <alignment horizontal="center" vertical="center" wrapText="1"/>
    </xf>
    <xf numFmtId="49" fontId="18" fillId="3" borderId="17" xfId="21" applyNumberFormat="1" applyFont="1" applyFill="1" applyBorder="1" applyAlignment="1">
      <alignment horizontal="center" vertical="center" wrapText="1"/>
    </xf>
    <xf numFmtId="49" fontId="18" fillId="3" borderId="2" xfId="21" applyNumberFormat="1" applyFont="1" applyFill="1" applyBorder="1" applyAlignment="1">
      <alignment horizontal="center" vertical="center" wrapText="1"/>
    </xf>
    <xf numFmtId="49" fontId="18" fillId="0" borderId="79" xfId="4" applyNumberFormat="1" applyFont="1" applyFill="1" applyBorder="1" applyAlignment="1" applyProtection="1">
      <alignment horizontal="center" vertical="center" wrapText="1"/>
    </xf>
    <xf numFmtId="49" fontId="18" fillId="0" borderId="60" xfId="4" applyNumberFormat="1" applyFont="1" applyFill="1" applyBorder="1" applyAlignment="1" applyProtection="1">
      <alignment horizontal="center" vertical="center" wrapText="1"/>
    </xf>
    <xf numFmtId="49" fontId="18" fillId="0" borderId="24" xfId="4" applyNumberFormat="1" applyFont="1" applyFill="1" applyBorder="1" applyAlignment="1" applyProtection="1">
      <alignment horizontal="center" vertical="center" wrapText="1"/>
    </xf>
    <xf numFmtId="49" fontId="18" fillId="0" borderId="50" xfId="4" applyNumberFormat="1" applyFont="1" applyBorder="1" applyAlignment="1">
      <alignment horizontal="center" vertical="center" wrapText="1"/>
    </xf>
    <xf numFmtId="49" fontId="18" fillId="0" borderId="22" xfId="4" applyNumberFormat="1" applyFont="1" applyBorder="1" applyAlignment="1">
      <alignment horizontal="center" vertical="center" wrapText="1"/>
    </xf>
    <xf numFmtId="49" fontId="18" fillId="12" borderId="1" xfId="21" applyNumberFormat="1" applyFont="1" applyFill="1" applyBorder="1" applyAlignment="1">
      <alignment horizontal="center" vertical="center" wrapText="1"/>
    </xf>
    <xf numFmtId="49" fontId="18" fillId="12" borderId="2" xfId="21" applyNumberFormat="1" applyFont="1" applyFill="1" applyBorder="1" applyAlignment="1">
      <alignment horizontal="center" vertical="center" wrapText="1"/>
    </xf>
    <xf numFmtId="49" fontId="18" fillId="3" borderId="18" xfId="21" applyNumberFormat="1" applyFont="1" applyFill="1" applyBorder="1" applyAlignment="1">
      <alignment horizontal="center" vertical="center" wrapText="1"/>
    </xf>
    <xf numFmtId="49" fontId="18" fillId="3" borderId="5" xfId="21" applyNumberFormat="1" applyFont="1" applyFill="1" applyBorder="1" applyAlignment="1">
      <alignment horizontal="center" vertical="center" wrapText="1"/>
    </xf>
    <xf numFmtId="49" fontId="18" fillId="3" borderId="121" xfId="21" applyNumberFormat="1" applyFont="1" applyFill="1" applyBorder="1" applyAlignment="1">
      <alignment horizontal="center" vertical="center" wrapText="1"/>
    </xf>
    <xf numFmtId="49" fontId="18" fillId="3" borderId="122" xfId="21" applyNumberFormat="1" applyFont="1" applyFill="1" applyBorder="1" applyAlignment="1">
      <alignment horizontal="center" vertical="center" wrapText="1"/>
    </xf>
    <xf numFmtId="49" fontId="18" fillId="3" borderId="99" xfId="21" applyNumberFormat="1" applyFont="1" applyFill="1" applyBorder="1" applyAlignment="1">
      <alignment horizontal="center" vertical="center" wrapText="1"/>
    </xf>
    <xf numFmtId="49" fontId="18" fillId="0" borderId="79" xfId="4" applyNumberFormat="1" applyFont="1" applyBorder="1" applyAlignment="1">
      <alignment horizontal="center" vertical="center" wrapText="1"/>
    </xf>
    <xf numFmtId="49" fontId="18" fillId="0" borderId="29" xfId="4" applyNumberFormat="1" applyFont="1" applyFill="1" applyBorder="1" applyAlignment="1" applyProtection="1">
      <alignment horizontal="center" vertical="center" wrapText="1"/>
    </xf>
    <xf numFmtId="49" fontId="18" fillId="0" borderId="81" xfId="4" applyNumberFormat="1" applyFont="1" applyBorder="1" applyAlignment="1">
      <alignment horizontal="center" vertical="center" wrapText="1"/>
    </xf>
    <xf numFmtId="0" fontId="18" fillId="0" borderId="30" xfId="4" applyNumberFormat="1" applyFont="1" applyBorder="1" applyAlignment="1">
      <alignment horizontal="center" vertical="center" wrapText="1"/>
    </xf>
    <xf numFmtId="0" fontId="18" fillId="0" borderId="46" xfId="4" applyNumberFormat="1" applyFont="1" applyBorder="1" applyAlignment="1">
      <alignment horizontal="center" vertical="center" wrapText="1"/>
    </xf>
    <xf numFmtId="49" fontId="33" fillId="13" borderId="13" xfId="4" applyNumberFormat="1" applyFont="1" applyFill="1" applyBorder="1" applyAlignment="1">
      <alignment horizontal="center" vertical="center" wrapText="1"/>
    </xf>
    <xf numFmtId="49" fontId="33" fillId="13" borderId="14" xfId="4" applyNumberFormat="1" applyFont="1" applyFill="1" applyBorder="1" applyAlignment="1">
      <alignment horizontal="center" vertical="center" wrapText="1"/>
    </xf>
    <xf numFmtId="49" fontId="33" fillId="13" borderId="15" xfId="4" applyNumberFormat="1" applyFont="1" applyFill="1" applyBorder="1" applyAlignment="1">
      <alignment horizontal="center" vertical="center" wrapText="1"/>
    </xf>
    <xf numFmtId="49" fontId="33" fillId="13" borderId="9" xfId="4" applyNumberFormat="1" applyFont="1" applyFill="1" applyBorder="1" applyAlignment="1">
      <alignment horizontal="center" vertical="center" wrapText="1"/>
    </xf>
    <xf numFmtId="49" fontId="33" fillId="13" borderId="1" xfId="4" applyNumberFormat="1" applyFont="1" applyFill="1" applyBorder="1" applyAlignment="1">
      <alignment horizontal="center" vertical="center" wrapText="1"/>
    </xf>
    <xf numFmtId="49" fontId="33" fillId="13" borderId="2" xfId="4" applyNumberFormat="1" applyFont="1" applyFill="1" applyBorder="1" applyAlignment="1">
      <alignment horizontal="center" vertical="center" wrapText="1"/>
    </xf>
    <xf numFmtId="49" fontId="33" fillId="13" borderId="16" xfId="4" applyNumberFormat="1" applyFont="1" applyFill="1" applyBorder="1" applyAlignment="1">
      <alignment horizontal="center" vertical="center" wrapText="1"/>
    </xf>
    <xf numFmtId="49" fontId="33" fillId="13" borderId="3" xfId="4" applyNumberFormat="1" applyFont="1" applyFill="1" applyBorder="1" applyAlignment="1">
      <alignment horizontal="center" vertical="center" wrapText="1"/>
    </xf>
    <xf numFmtId="49" fontId="33" fillId="13" borderId="4" xfId="4" applyNumberFormat="1" applyFont="1" applyFill="1" applyBorder="1" applyAlignment="1">
      <alignment horizontal="center" vertical="center" wrapText="1"/>
    </xf>
    <xf numFmtId="0" fontId="18" fillId="0" borderId="27" xfId="4" applyNumberFormat="1" applyFont="1" applyBorder="1" applyAlignment="1">
      <alignment horizontal="center" vertical="center" wrapText="1"/>
    </xf>
    <xf numFmtId="49" fontId="18" fillId="12" borderId="97" xfId="21" applyNumberFormat="1" applyFont="1" applyFill="1" applyBorder="1" applyAlignment="1">
      <alignment horizontal="center" vertical="center" wrapText="1"/>
    </xf>
    <xf numFmtId="49" fontId="18" fillId="12" borderId="63" xfId="21" applyNumberFormat="1" applyFont="1" applyFill="1" applyBorder="1" applyAlignment="1">
      <alignment horizontal="center" vertical="center" wrapText="1"/>
    </xf>
    <xf numFmtId="49" fontId="18" fillId="0" borderId="11" xfId="4" applyNumberFormat="1" applyFont="1" applyBorder="1" applyAlignment="1">
      <alignment horizontal="center" vertical="center" wrapText="1"/>
    </xf>
    <xf numFmtId="49" fontId="18" fillId="0" borderId="10" xfId="4" applyNumberFormat="1" applyFont="1" applyBorder="1" applyAlignment="1">
      <alignment horizontal="center" vertical="center" wrapText="1"/>
    </xf>
    <xf numFmtId="49" fontId="10" fillId="4" borderId="13" xfId="4" applyNumberFormat="1" applyFont="1" applyFill="1" applyBorder="1" applyAlignment="1">
      <alignment horizontal="center" vertical="center" wrapText="1"/>
    </xf>
    <xf numFmtId="49" fontId="10" fillId="4" borderId="14" xfId="4" applyNumberFormat="1" applyFont="1" applyFill="1" applyBorder="1" applyAlignment="1">
      <alignment horizontal="center" vertical="center" wrapText="1"/>
    </xf>
    <xf numFmtId="49" fontId="10" fillId="4" borderId="15" xfId="4" applyNumberFormat="1" applyFont="1" applyFill="1" applyBorder="1" applyAlignment="1">
      <alignment horizontal="center" vertical="center" wrapText="1"/>
    </xf>
    <xf numFmtId="49" fontId="10" fillId="4" borderId="9" xfId="4" applyNumberFormat="1" applyFont="1" applyFill="1" applyBorder="1" applyAlignment="1">
      <alignment horizontal="center" vertical="center" wrapText="1"/>
    </xf>
    <xf numFmtId="49" fontId="10" fillId="4" borderId="1" xfId="4" applyNumberFormat="1" applyFont="1" applyFill="1" applyBorder="1" applyAlignment="1">
      <alignment horizontal="center" vertical="center" wrapText="1"/>
    </xf>
    <xf numFmtId="49" fontId="10" fillId="4" borderId="2" xfId="4" applyNumberFormat="1" applyFont="1" applyFill="1" applyBorder="1" applyAlignment="1">
      <alignment horizontal="center" vertical="center" wrapText="1"/>
    </xf>
    <xf numFmtId="49" fontId="10" fillId="4" borderId="16" xfId="4" applyNumberFormat="1" applyFont="1" applyFill="1" applyBorder="1" applyAlignment="1">
      <alignment horizontal="center" vertical="center" wrapText="1"/>
    </xf>
    <xf numFmtId="49" fontId="10" fillId="4" borderId="3" xfId="4" applyNumberFormat="1" applyFont="1" applyFill="1" applyBorder="1" applyAlignment="1">
      <alignment horizontal="center" vertical="center" wrapText="1"/>
    </xf>
    <xf numFmtId="49" fontId="10" fillId="4" borderId="4" xfId="4" applyNumberFormat="1" applyFont="1" applyFill="1" applyBorder="1" applyAlignment="1">
      <alignment horizontal="center" vertical="center" wrapText="1"/>
    </xf>
    <xf numFmtId="49" fontId="18" fillId="3" borderId="82" xfId="21" applyNumberFormat="1" applyFont="1" applyFill="1" applyBorder="1" applyAlignment="1">
      <alignment horizontal="center" vertical="center" wrapText="1"/>
    </xf>
    <xf numFmtId="49" fontId="18" fillId="3" borderId="60" xfId="21" applyNumberFormat="1" applyFont="1" applyFill="1" applyBorder="1" applyAlignment="1">
      <alignment horizontal="center" vertical="center" wrapText="1"/>
    </xf>
    <xf numFmtId="0" fontId="18" fillId="10" borderId="9" xfId="4" applyNumberFormat="1" applyFont="1" applyFill="1" applyBorder="1" applyAlignment="1">
      <alignment horizontal="center" vertical="center" wrapText="1"/>
    </xf>
    <xf numFmtId="49" fontId="18" fillId="10" borderId="57" xfId="21" applyNumberFormat="1" applyFont="1" applyFill="1" applyBorder="1" applyAlignment="1">
      <alignment horizontal="center" vertical="center" wrapText="1"/>
    </xf>
    <xf numFmtId="49" fontId="18" fillId="10" borderId="78" xfId="21" applyNumberFormat="1" applyFont="1" applyFill="1" applyBorder="1" applyAlignment="1">
      <alignment horizontal="center" vertical="center" wrapText="1"/>
    </xf>
    <xf numFmtId="49" fontId="18" fillId="10" borderId="0" xfId="21" applyNumberFormat="1" applyFont="1" applyFill="1" applyBorder="1" applyAlignment="1">
      <alignment horizontal="center" vertical="center" wrapText="1"/>
    </xf>
    <xf numFmtId="49" fontId="18" fillId="10" borderId="59" xfId="21" applyNumberFormat="1" applyFont="1" applyFill="1" applyBorder="1" applyAlignment="1">
      <alignment horizontal="center" vertical="center" wrapText="1"/>
    </xf>
    <xf numFmtId="49" fontId="18" fillId="10" borderId="42" xfId="21" applyNumberFormat="1" applyFont="1" applyFill="1" applyBorder="1" applyAlignment="1">
      <alignment horizontal="center" vertical="center" wrapText="1"/>
    </xf>
    <xf numFmtId="49" fontId="18" fillId="9" borderId="78" xfId="21" applyNumberFormat="1" applyFont="1" applyFill="1" applyBorder="1" applyAlignment="1">
      <alignment horizontal="center" vertical="center" wrapText="1"/>
    </xf>
    <xf numFmtId="49" fontId="18" fillId="9" borderId="59" xfId="21" applyNumberFormat="1" applyFont="1" applyFill="1" applyBorder="1" applyAlignment="1">
      <alignment horizontal="center" vertical="center" wrapText="1"/>
    </xf>
    <xf numFmtId="49" fontId="18" fillId="9" borderId="80" xfId="21" applyNumberFormat="1" applyFont="1" applyFill="1" applyBorder="1" applyAlignment="1">
      <alignment horizontal="center" vertical="center" wrapText="1"/>
    </xf>
    <xf numFmtId="49" fontId="18" fillId="7" borderId="61" xfId="21" applyNumberFormat="1" applyFont="1" applyFill="1" applyBorder="1" applyAlignment="1">
      <alignment horizontal="center" vertical="center" wrapText="1"/>
    </xf>
    <xf numFmtId="49" fontId="18" fillId="7" borderId="62" xfId="21" applyNumberFormat="1" applyFont="1" applyFill="1" applyBorder="1" applyAlignment="1">
      <alignment horizontal="center" vertical="center" wrapText="1"/>
    </xf>
    <xf numFmtId="49" fontId="18" fillId="7" borderId="0" xfId="21" applyNumberFormat="1" applyFont="1" applyFill="1" applyBorder="1" applyAlignment="1">
      <alignment horizontal="center" vertical="center" wrapText="1"/>
    </xf>
    <xf numFmtId="49" fontId="18" fillId="7" borderId="59" xfId="21" applyNumberFormat="1" applyFont="1" applyFill="1" applyBorder="1" applyAlignment="1">
      <alignment horizontal="center" vertical="center" wrapText="1"/>
    </xf>
    <xf numFmtId="49" fontId="18" fillId="7" borderId="66" xfId="21" applyNumberFormat="1" applyFont="1" applyFill="1" applyBorder="1" applyAlignment="1">
      <alignment horizontal="center" vertical="center" wrapText="1"/>
    </xf>
    <xf numFmtId="49" fontId="18" fillId="7" borderId="80" xfId="21" applyNumberFormat="1" applyFont="1" applyFill="1" applyBorder="1" applyAlignment="1">
      <alignment horizontal="center" vertical="center" wrapText="1"/>
    </xf>
    <xf numFmtId="49" fontId="18" fillId="0" borderId="68" xfId="21" applyNumberFormat="1" applyFont="1" applyFill="1" applyBorder="1" applyAlignment="1">
      <alignment horizontal="center" vertical="center" wrapText="1"/>
    </xf>
    <xf numFmtId="49" fontId="18" fillId="0" borderId="65" xfId="21" applyNumberFormat="1" applyFont="1" applyFill="1" applyBorder="1" applyAlignment="1">
      <alignment horizontal="center" vertical="center" wrapText="1"/>
    </xf>
    <xf numFmtId="49" fontId="18" fillId="0" borderId="69" xfId="21" applyNumberFormat="1" applyFont="1" applyFill="1" applyBorder="1" applyAlignment="1">
      <alignment horizontal="center" vertical="center" wrapText="1"/>
    </xf>
    <xf numFmtId="0" fontId="18" fillId="3" borderId="17" xfId="4" applyNumberFormat="1" applyFont="1" applyFill="1" applyBorder="1" applyAlignment="1">
      <alignment horizontal="center" vertical="center" wrapText="1"/>
    </xf>
    <xf numFmtId="0" fontId="18" fillId="3" borderId="18" xfId="4" applyNumberFormat="1" applyFont="1" applyFill="1" applyBorder="1" applyAlignment="1">
      <alignment horizontal="center" vertical="center" wrapText="1"/>
    </xf>
    <xf numFmtId="0" fontId="18" fillId="9" borderId="43" xfId="4" applyNumberFormat="1" applyFont="1" applyFill="1" applyBorder="1" applyAlignment="1">
      <alignment horizontal="center" vertical="center" wrapText="1"/>
    </xf>
    <xf numFmtId="0" fontId="18" fillId="9" borderId="8" xfId="4" applyNumberFormat="1" applyFont="1" applyFill="1" applyBorder="1" applyAlignment="1">
      <alignment horizontal="center" vertical="center" wrapText="1"/>
    </xf>
    <xf numFmtId="0" fontId="18" fillId="9" borderId="44" xfId="4" applyNumberFormat="1" applyFont="1" applyFill="1" applyBorder="1" applyAlignment="1">
      <alignment horizontal="center" vertical="center" wrapText="1"/>
    </xf>
    <xf numFmtId="0" fontId="18" fillId="5" borderId="43" xfId="4" applyNumberFormat="1" applyFont="1" applyFill="1" applyBorder="1" applyAlignment="1">
      <alignment horizontal="center" vertical="center" wrapText="1"/>
    </xf>
    <xf numFmtId="0" fontId="18" fillId="5" borderId="8" xfId="4" applyNumberFormat="1" applyFont="1" applyFill="1" applyBorder="1" applyAlignment="1">
      <alignment horizontal="center" vertical="center" wrapText="1"/>
    </xf>
    <xf numFmtId="0" fontId="18" fillId="5" borderId="71" xfId="4" applyNumberFormat="1" applyFont="1" applyFill="1" applyBorder="1" applyAlignment="1">
      <alignment horizontal="center" vertical="center" wrapText="1"/>
    </xf>
    <xf numFmtId="49" fontId="18" fillId="5" borderId="36" xfId="21" applyNumberFormat="1" applyFont="1" applyFill="1" applyBorder="1" applyAlignment="1">
      <alignment horizontal="center" vertical="center" wrapText="1"/>
    </xf>
    <xf numFmtId="49" fontId="18" fillId="5" borderId="2" xfId="21" applyNumberFormat="1" applyFont="1" applyFill="1" applyBorder="1" applyAlignment="1">
      <alignment horizontal="center" vertical="center" wrapText="1"/>
    </xf>
    <xf numFmtId="0" fontId="18" fillId="0" borderId="72" xfId="4" applyNumberFormat="1" applyFont="1" applyFill="1" applyBorder="1" applyAlignment="1">
      <alignment horizontal="center" vertical="center" wrapText="1"/>
    </xf>
    <xf numFmtId="0" fontId="18" fillId="0" borderId="8" xfId="4" applyNumberFormat="1" applyFont="1" applyFill="1" applyBorder="1" applyAlignment="1">
      <alignment horizontal="center" vertical="center" wrapText="1"/>
    </xf>
    <xf numFmtId="0" fontId="18" fillId="0" borderId="44" xfId="4" applyNumberFormat="1" applyFont="1" applyFill="1" applyBorder="1" applyAlignment="1">
      <alignment horizontal="center" vertical="center" wrapText="1"/>
    </xf>
    <xf numFmtId="49" fontId="18" fillId="3" borderId="79" xfId="21" applyNumberFormat="1" applyFont="1" applyFill="1" applyBorder="1" applyAlignment="1">
      <alignment horizontal="center" vertical="center" wrapText="1"/>
    </xf>
    <xf numFmtId="49" fontId="18" fillId="3" borderId="24" xfId="21" applyNumberFormat="1" applyFont="1" applyFill="1" applyBorder="1" applyAlignment="1">
      <alignment horizontal="center" vertical="center" wrapText="1"/>
    </xf>
    <xf numFmtId="49" fontId="18" fillId="9" borderId="79" xfId="21" applyNumberFormat="1" applyFont="1" applyFill="1" applyBorder="1" applyAlignment="1">
      <alignment horizontal="center" vertical="center" wrapText="1"/>
    </xf>
    <xf numFmtId="49" fontId="18" fillId="9" borderId="60" xfId="21" applyNumberFormat="1" applyFont="1" applyFill="1" applyBorder="1" applyAlignment="1">
      <alignment horizontal="center" vertical="center" wrapText="1"/>
    </xf>
    <xf numFmtId="49" fontId="18" fillId="9" borderId="81" xfId="21" applyNumberFormat="1" applyFont="1" applyFill="1" applyBorder="1" applyAlignment="1">
      <alignment horizontal="center" vertical="center" wrapText="1"/>
    </xf>
    <xf numFmtId="49" fontId="18" fillId="9" borderId="82" xfId="21" applyNumberFormat="1" applyFont="1" applyFill="1" applyBorder="1" applyAlignment="1">
      <alignment horizontal="center" vertical="center" wrapText="1"/>
    </xf>
    <xf numFmtId="49" fontId="18" fillId="3" borderId="82" xfId="4" applyNumberFormat="1" applyFont="1" applyFill="1" applyBorder="1" applyAlignment="1">
      <alignment horizontal="center" vertical="center" wrapText="1"/>
    </xf>
    <xf numFmtId="49" fontId="18" fillId="3" borderId="60" xfId="4" applyNumberFormat="1" applyFont="1" applyFill="1" applyBorder="1" applyAlignment="1">
      <alignment horizontal="center" vertical="center" wrapText="1"/>
    </xf>
    <xf numFmtId="49" fontId="18" fillId="3" borderId="81" xfId="4" applyNumberFormat="1" applyFont="1" applyFill="1" applyBorder="1" applyAlignment="1">
      <alignment horizontal="center" vertical="center" wrapText="1"/>
    </xf>
    <xf numFmtId="49" fontId="18" fillId="5" borderId="0" xfId="4" applyNumberFormat="1" applyFont="1" applyFill="1" applyBorder="1" applyAlignment="1">
      <alignment horizontal="center" vertical="center" wrapText="1"/>
    </xf>
    <xf numFmtId="49" fontId="18" fillId="5" borderId="59" xfId="4" applyNumberFormat="1" applyFont="1" applyFill="1" applyBorder="1" applyAlignment="1">
      <alignment horizontal="center" vertical="center" wrapText="1"/>
    </xf>
    <xf numFmtId="0" fontId="18" fillId="3" borderId="70" xfId="4" applyNumberFormat="1" applyFont="1" applyFill="1" applyBorder="1" applyAlignment="1">
      <alignment horizontal="center" vertical="center" wrapText="1"/>
    </xf>
    <xf numFmtId="0" fontId="18" fillId="3" borderId="65" xfId="4" applyNumberFormat="1" applyFont="1" applyFill="1" applyBorder="1" applyAlignment="1">
      <alignment horizontal="center" vertical="center" wrapText="1"/>
    </xf>
    <xf numFmtId="49" fontId="18" fillId="9" borderId="82" xfId="4" applyNumberFormat="1" applyFont="1" applyFill="1" applyBorder="1" applyAlignment="1">
      <alignment horizontal="center" vertical="center" wrapText="1"/>
    </xf>
    <xf numFmtId="49" fontId="18" fillId="9" borderId="60" xfId="4" applyNumberFormat="1" applyFont="1" applyFill="1" applyBorder="1" applyAlignment="1">
      <alignment horizontal="center" vertical="center" wrapText="1"/>
    </xf>
    <xf numFmtId="49" fontId="18" fillId="9" borderId="81" xfId="4" applyNumberFormat="1" applyFont="1" applyFill="1" applyBorder="1" applyAlignment="1">
      <alignment horizontal="center" vertical="center" wrapText="1"/>
    </xf>
    <xf numFmtId="0" fontId="18" fillId="3" borderId="67" xfId="4" applyNumberFormat="1" applyFont="1" applyFill="1" applyBorder="1" applyAlignment="1">
      <alignment horizontal="center" vertical="center" wrapText="1"/>
    </xf>
    <xf numFmtId="0" fontId="18" fillId="3" borderId="49" xfId="4" applyNumberFormat="1" applyFont="1" applyFill="1" applyBorder="1" applyAlignment="1">
      <alignment horizontal="center" vertical="center" wrapText="1"/>
    </xf>
    <xf numFmtId="49" fontId="18" fillId="9" borderId="24" xfId="21" applyNumberFormat="1" applyFont="1" applyFill="1" applyBorder="1" applyAlignment="1">
      <alignment horizontal="center" vertical="center" wrapText="1"/>
    </xf>
    <xf numFmtId="49" fontId="18" fillId="3" borderId="48" xfId="21" applyNumberFormat="1" applyFont="1" applyFill="1" applyBorder="1" applyAlignment="1">
      <alignment horizontal="center" vertical="center" wrapText="1"/>
    </xf>
    <xf numFmtId="49" fontId="18" fillId="3" borderId="49" xfId="21" applyNumberFormat="1" applyFont="1" applyFill="1" applyBorder="1" applyAlignment="1">
      <alignment horizontal="center" vertical="center" wrapText="1"/>
    </xf>
    <xf numFmtId="49" fontId="18" fillId="3" borderId="79" xfId="4" applyNumberFormat="1" applyFont="1" applyFill="1" applyBorder="1" applyAlignment="1">
      <alignment horizontal="center" vertical="center" wrapText="1"/>
    </xf>
    <xf numFmtId="49" fontId="18" fillId="3" borderId="24" xfId="4" applyNumberFormat="1" applyFont="1" applyFill="1" applyBorder="1" applyAlignment="1">
      <alignment horizontal="center" vertical="center" wrapText="1"/>
    </xf>
    <xf numFmtId="49" fontId="18" fillId="3" borderId="82" xfId="4" applyNumberFormat="1" applyFont="1" applyFill="1" applyBorder="1" applyAlignment="1" applyProtection="1">
      <alignment horizontal="center" vertical="center" wrapText="1"/>
    </xf>
    <xf numFmtId="49" fontId="18" fillId="3" borderId="60" xfId="4" applyNumberFormat="1" applyFont="1" applyFill="1" applyBorder="1" applyAlignment="1" applyProtection="1">
      <alignment horizontal="center" vertical="center" wrapText="1"/>
    </xf>
    <xf numFmtId="49" fontId="18" fillId="3" borderId="81" xfId="4" applyNumberFormat="1" applyFont="1" applyFill="1" applyBorder="1" applyAlignment="1" applyProtection="1">
      <alignment horizontal="center" vertical="center" wrapText="1"/>
    </xf>
    <xf numFmtId="0" fontId="18" fillId="0" borderId="43" xfId="4" applyNumberFormat="1" applyFont="1" applyFill="1" applyBorder="1" applyAlignment="1">
      <alignment horizontal="center" vertical="center" wrapText="1"/>
    </xf>
    <xf numFmtId="49" fontId="18" fillId="3" borderId="81" xfId="21" applyNumberFormat="1" applyFont="1" applyFill="1" applyBorder="1" applyAlignment="1">
      <alignment horizontal="center" vertical="center" wrapText="1"/>
    </xf>
    <xf numFmtId="49" fontId="18" fillId="11" borderId="79" xfId="21" applyNumberFormat="1" applyFont="1" applyFill="1" applyBorder="1" applyAlignment="1">
      <alignment horizontal="center" vertical="center" wrapText="1"/>
    </xf>
    <xf numFmtId="49" fontId="18" fillId="11" borderId="60" xfId="21" applyNumberFormat="1" applyFont="1" applyFill="1" applyBorder="1" applyAlignment="1">
      <alignment horizontal="center" vertical="center" wrapText="1"/>
    </xf>
    <xf numFmtId="49" fontId="18" fillId="3" borderId="33" xfId="21" applyNumberFormat="1" applyFont="1" applyFill="1" applyBorder="1" applyAlignment="1">
      <alignment horizontal="center" vertical="center" wrapText="1"/>
    </xf>
    <xf numFmtId="0" fontId="18" fillId="5" borderId="0" xfId="4" applyNumberFormat="1" applyFont="1" applyFill="1" applyBorder="1" applyAlignment="1" applyProtection="1">
      <alignment horizontal="center" vertical="center" wrapText="1"/>
    </xf>
    <xf numFmtId="0" fontId="18" fillId="5" borderId="59" xfId="4" applyNumberFormat="1" applyFont="1" applyFill="1" applyBorder="1" applyAlignment="1" applyProtection="1">
      <alignment horizontal="center" vertical="center" wrapText="1"/>
    </xf>
    <xf numFmtId="0" fontId="18" fillId="5" borderId="58" xfId="4" applyNumberFormat="1" applyFont="1" applyFill="1" applyBorder="1" applyAlignment="1" applyProtection="1">
      <alignment horizontal="center" vertical="center" wrapText="1"/>
    </xf>
    <xf numFmtId="0" fontId="18" fillId="5" borderId="42" xfId="4" applyNumberFormat="1" applyFont="1" applyFill="1" applyBorder="1" applyAlignment="1" applyProtection="1">
      <alignment horizontal="center" vertical="center" wrapText="1"/>
    </xf>
    <xf numFmtId="49" fontId="18" fillId="11" borderId="24" xfId="21" applyNumberFormat="1" applyFont="1" applyFill="1" applyBorder="1" applyAlignment="1">
      <alignment horizontal="center" vertical="center" wrapText="1"/>
    </xf>
    <xf numFmtId="49" fontId="18" fillId="3" borderId="78" xfId="4" applyNumberFormat="1" applyFont="1" applyFill="1" applyBorder="1" applyAlignment="1">
      <alignment horizontal="center" vertical="center" wrapText="1"/>
    </xf>
    <xf numFmtId="49" fontId="18" fillId="3" borderId="59" xfId="4" applyNumberFormat="1" applyFont="1" applyFill="1" applyBorder="1" applyAlignment="1">
      <alignment horizontal="center" vertical="center" wrapText="1"/>
    </xf>
    <xf numFmtId="49" fontId="18" fillId="3" borderId="42" xfId="4" applyNumberFormat="1" applyFont="1" applyFill="1" applyBorder="1" applyAlignment="1">
      <alignment horizontal="center" vertical="center" wrapText="1"/>
    </xf>
    <xf numFmtId="49" fontId="18" fillId="3" borderId="17" xfId="4" applyNumberFormat="1" applyFont="1" applyFill="1" applyBorder="1" applyAlignment="1">
      <alignment horizontal="center" vertical="center" wrapText="1"/>
    </xf>
    <xf numFmtId="49" fontId="18" fillId="3" borderId="18" xfId="4" applyNumberFormat="1" applyFont="1" applyFill="1" applyBorder="1" applyAlignment="1">
      <alignment horizontal="center" vertical="center" wrapText="1"/>
    </xf>
    <xf numFmtId="49" fontId="18" fillId="3" borderId="67" xfId="4" applyNumberFormat="1" applyFont="1" applyFill="1" applyBorder="1" applyAlignment="1" applyProtection="1">
      <alignment horizontal="center" vertical="center" wrapText="1"/>
    </xf>
    <xf numFmtId="49" fontId="18" fillId="3" borderId="49" xfId="4" applyNumberFormat="1" applyFont="1" applyFill="1" applyBorder="1" applyAlignment="1" applyProtection="1">
      <alignment horizontal="center" vertical="center" wrapText="1"/>
    </xf>
    <xf numFmtId="49" fontId="18" fillId="3" borderId="67" xfId="4" applyNumberFormat="1" applyFont="1" applyFill="1" applyBorder="1" applyAlignment="1">
      <alignment horizontal="center" vertical="center" wrapText="1"/>
    </xf>
    <xf numFmtId="49" fontId="18" fillId="3" borderId="49" xfId="4" applyNumberFormat="1" applyFont="1" applyFill="1" applyBorder="1" applyAlignment="1">
      <alignment horizontal="center" vertical="center" wrapText="1"/>
    </xf>
    <xf numFmtId="49" fontId="18" fillId="3" borderId="54" xfId="4" applyNumberFormat="1" applyFont="1" applyFill="1" applyBorder="1" applyAlignment="1" applyProtection="1">
      <alignment horizontal="center" vertical="center" wrapText="1"/>
    </xf>
    <xf numFmtId="49" fontId="18" fillId="3" borderId="38" xfId="4" applyNumberFormat="1" applyFont="1" applyFill="1" applyBorder="1" applyAlignment="1">
      <alignment horizontal="center" vertical="center" wrapText="1"/>
    </xf>
    <xf numFmtId="49" fontId="18" fillId="3" borderId="55" xfId="4" applyNumberFormat="1" applyFont="1" applyFill="1" applyBorder="1" applyAlignment="1">
      <alignment horizontal="center" vertical="center" wrapText="1"/>
    </xf>
    <xf numFmtId="49" fontId="18" fillId="3" borderId="37" xfId="4" applyNumberFormat="1" applyFont="1" applyFill="1" applyBorder="1" applyAlignment="1">
      <alignment horizontal="center" vertical="center" wrapText="1"/>
    </xf>
    <xf numFmtId="49" fontId="18" fillId="8" borderId="79" xfId="21" applyNumberFormat="1" applyFont="1" applyFill="1" applyBorder="1" applyAlignment="1">
      <alignment horizontal="center" vertical="center" wrapText="1"/>
    </xf>
    <xf numFmtId="49" fontId="18" fillId="8" borderId="60" xfId="21" applyNumberFormat="1" applyFont="1" applyFill="1" applyBorder="1" applyAlignment="1">
      <alignment horizontal="center" vertical="center" wrapText="1"/>
    </xf>
    <xf numFmtId="49" fontId="18" fillId="8" borderId="24" xfId="21" applyNumberFormat="1" applyFont="1" applyFill="1" applyBorder="1" applyAlignment="1">
      <alignment horizontal="center" vertical="center" wrapText="1"/>
    </xf>
    <xf numFmtId="0" fontId="18" fillId="3" borderId="54" xfId="4" applyNumberFormat="1" applyFont="1" applyFill="1" applyBorder="1" applyAlignment="1">
      <alignment horizontal="center" vertical="center" wrapText="1"/>
    </xf>
    <xf numFmtId="49" fontId="18" fillId="3" borderId="5" xfId="4" applyNumberFormat="1" applyFont="1" applyFill="1" applyBorder="1" applyAlignment="1">
      <alignment horizontal="center" vertical="center" wrapText="1"/>
    </xf>
    <xf numFmtId="49" fontId="18" fillId="3" borderId="62" xfId="4" applyNumberFormat="1" applyFont="1" applyFill="1" applyBorder="1" applyAlignment="1">
      <alignment horizontal="center" vertical="center" wrapText="1"/>
    </xf>
    <xf numFmtId="49" fontId="18" fillId="3" borderId="80" xfId="4" applyNumberFormat="1" applyFont="1" applyFill="1" applyBorder="1" applyAlignment="1">
      <alignment horizontal="center" vertical="center" wrapText="1"/>
    </xf>
    <xf numFmtId="0" fontId="18" fillId="3" borderId="86" xfId="4" applyNumberFormat="1" applyFont="1" applyFill="1" applyBorder="1" applyAlignment="1">
      <alignment horizontal="center" vertical="center" wrapText="1"/>
    </xf>
    <xf numFmtId="49" fontId="18" fillId="8" borderId="81" xfId="21" applyNumberFormat="1" applyFont="1" applyFill="1" applyBorder="1" applyAlignment="1">
      <alignment horizontal="center" vertical="center" wrapText="1"/>
    </xf>
    <xf numFmtId="0" fontId="20" fillId="0" borderId="0" xfId="14" applyNumberFormat="1" applyFont="1" applyAlignment="1">
      <alignment horizontal="center" vertical="center"/>
    </xf>
    <xf numFmtId="0" fontId="8" fillId="3" borderId="51" xfId="14" applyNumberFormat="1" applyFont="1" applyFill="1" applyBorder="1" applyAlignment="1">
      <alignment horizontal="center" vertical="center" wrapText="1"/>
    </xf>
    <xf numFmtId="0" fontId="8" fillId="3" borderId="52" xfId="14" applyNumberFormat="1" applyFont="1" applyFill="1" applyBorder="1" applyAlignment="1">
      <alignment horizontal="center" vertical="center" wrapText="1"/>
    </xf>
    <xf numFmtId="0" fontId="8" fillId="3" borderId="77" xfId="14" applyNumberFormat="1" applyFont="1" applyFill="1" applyBorder="1" applyAlignment="1">
      <alignment horizontal="center" vertical="center" wrapText="1"/>
    </xf>
    <xf numFmtId="0" fontId="8" fillId="3" borderId="74" xfId="14" applyNumberFormat="1" applyFont="1" applyFill="1" applyBorder="1" applyAlignment="1">
      <alignment horizontal="center" vertical="center" wrapText="1"/>
    </xf>
    <xf numFmtId="0" fontId="8" fillId="3" borderId="75" xfId="14" applyNumberFormat="1" applyFont="1" applyFill="1" applyBorder="1" applyAlignment="1">
      <alignment horizontal="center" vertical="center" wrapText="1"/>
    </xf>
    <xf numFmtId="0" fontId="8" fillId="3" borderId="11" xfId="14" applyNumberFormat="1" applyFont="1" applyFill="1" applyBorder="1" applyAlignment="1">
      <alignment horizontal="center" vertical="center" wrapText="1"/>
    </xf>
    <xf numFmtId="0" fontId="8" fillId="3" borderId="25" xfId="14" applyNumberFormat="1" applyFont="1" applyFill="1" applyBorder="1" applyAlignment="1">
      <alignment horizontal="center" vertical="center" wrapText="1"/>
    </xf>
    <xf numFmtId="0" fontId="8" fillId="3" borderId="10" xfId="14" applyNumberFormat="1" applyFont="1" applyFill="1" applyBorder="1" applyAlignment="1">
      <alignment horizontal="center" vertical="center" wrapText="1"/>
    </xf>
    <xf numFmtId="0" fontId="8" fillId="3" borderId="26" xfId="14" applyNumberFormat="1" applyFont="1" applyFill="1" applyBorder="1" applyAlignment="1">
      <alignment horizontal="center" vertical="center" wrapText="1"/>
    </xf>
    <xf numFmtId="49" fontId="18" fillId="0" borderId="8" xfId="4" applyNumberFormat="1" applyFont="1" applyFill="1" applyBorder="1" applyAlignment="1">
      <alignment horizontal="center" vertical="center" wrapText="1"/>
    </xf>
    <xf numFmtId="49" fontId="18" fillId="0" borderId="44" xfId="4" applyNumberFormat="1" applyFont="1" applyFill="1" applyBorder="1" applyAlignment="1">
      <alignment horizontal="center" vertical="center" wrapText="1"/>
    </xf>
    <xf numFmtId="49" fontId="18" fillId="9" borderId="79" xfId="4" applyNumberFormat="1" applyFont="1" applyFill="1" applyBorder="1" applyAlignment="1">
      <alignment horizontal="center" vertical="center" wrapText="1"/>
    </xf>
    <xf numFmtId="49" fontId="18" fillId="9" borderId="24" xfId="4" applyNumberFormat="1" applyFont="1" applyFill="1" applyBorder="1" applyAlignment="1">
      <alignment horizontal="center" vertical="center" wrapText="1"/>
    </xf>
    <xf numFmtId="0" fontId="18" fillId="7" borderId="61" xfId="4" applyNumberFormat="1" applyFont="1" applyFill="1" applyBorder="1" applyAlignment="1" applyProtection="1">
      <alignment horizontal="center" vertical="center" wrapText="1"/>
    </xf>
    <xf numFmtId="0" fontId="18" fillId="7" borderId="62" xfId="4" applyNumberFormat="1" applyFont="1" applyFill="1" applyBorder="1" applyAlignment="1" applyProtection="1">
      <alignment horizontal="center" vertical="center" wrapText="1"/>
    </xf>
    <xf numFmtId="0" fontId="18" fillId="7" borderId="0" xfId="4" applyNumberFormat="1" applyFont="1" applyFill="1" applyBorder="1" applyAlignment="1" applyProtection="1">
      <alignment horizontal="center" vertical="center" wrapText="1"/>
    </xf>
    <xf numFmtId="0" fontId="18" fillId="7" borderId="59" xfId="4" applyNumberFormat="1" applyFont="1" applyFill="1" applyBorder="1" applyAlignment="1" applyProtection="1">
      <alignment horizontal="center" vertical="center" wrapText="1"/>
    </xf>
    <xf numFmtId="0" fontId="18" fillId="7" borderId="66" xfId="4" applyNumberFormat="1" applyFont="1" applyFill="1" applyBorder="1" applyAlignment="1" applyProtection="1">
      <alignment horizontal="center" vertical="center" wrapText="1"/>
    </xf>
    <xf numFmtId="0" fontId="18" fillId="7" borderId="80" xfId="4" applyNumberFormat="1" applyFont="1" applyFill="1" applyBorder="1" applyAlignment="1" applyProtection="1">
      <alignment horizontal="center" vertical="center" wrapText="1"/>
    </xf>
    <xf numFmtId="49" fontId="18" fillId="7" borderId="57" xfId="21" applyNumberFormat="1" applyFont="1" applyFill="1" applyBorder="1" applyAlignment="1">
      <alignment horizontal="center" vertical="center" wrapText="1"/>
    </xf>
    <xf numFmtId="49" fontId="18" fillId="7" borderId="78" xfId="21" applyNumberFormat="1" applyFont="1" applyFill="1" applyBorder="1" applyAlignment="1">
      <alignment horizontal="center" vertical="center" wrapText="1"/>
    </xf>
    <xf numFmtId="49" fontId="18" fillId="7" borderId="58" xfId="21" applyNumberFormat="1" applyFont="1" applyFill="1" applyBorder="1" applyAlignment="1">
      <alignment horizontal="center" vertical="center" wrapText="1"/>
    </xf>
    <xf numFmtId="49" fontId="18" fillId="7" borderId="42" xfId="21" applyNumberFormat="1" applyFont="1" applyFill="1" applyBorder="1" applyAlignment="1">
      <alignment horizontal="center" vertical="center" wrapText="1"/>
    </xf>
    <xf numFmtId="49" fontId="18" fillId="3" borderId="48" xfId="4" applyNumberFormat="1" applyFont="1" applyFill="1" applyBorder="1" applyAlignment="1" applyProtection="1">
      <alignment horizontal="center" vertical="center" wrapText="1"/>
    </xf>
    <xf numFmtId="49" fontId="18" fillId="3" borderId="65" xfId="4" applyNumberFormat="1" applyFont="1" applyFill="1" applyBorder="1" applyAlignment="1">
      <alignment horizontal="center" vertical="center" wrapText="1"/>
    </xf>
    <xf numFmtId="49" fontId="18" fillId="3" borderId="86" xfId="4" applyNumberFormat="1" applyFont="1" applyFill="1" applyBorder="1" applyAlignment="1">
      <alignment horizontal="center" vertical="center" wrapText="1"/>
    </xf>
    <xf numFmtId="49" fontId="18" fillId="0" borderId="70" xfId="21" applyNumberFormat="1" applyFont="1" applyFill="1" applyBorder="1" applyAlignment="1">
      <alignment horizontal="center" vertical="center" wrapText="1"/>
    </xf>
    <xf numFmtId="0" fontId="18" fillId="3" borderId="48" xfId="4" applyNumberFormat="1" applyFont="1" applyFill="1" applyBorder="1" applyAlignment="1">
      <alignment horizontal="center" vertical="center" wrapText="1"/>
    </xf>
    <xf numFmtId="49" fontId="18" fillId="0" borderId="48" xfId="21" applyNumberFormat="1" applyFont="1" applyFill="1" applyBorder="1" applyAlignment="1">
      <alignment horizontal="center" vertical="center" wrapText="1"/>
    </xf>
    <xf numFmtId="49" fontId="18" fillId="0" borderId="49" xfId="21" applyNumberFormat="1" applyFont="1" applyFill="1" applyBorder="1" applyAlignment="1">
      <alignment horizontal="center" vertical="center" wrapText="1"/>
    </xf>
    <xf numFmtId="0" fontId="18" fillId="0" borderId="49" xfId="4" applyNumberFormat="1" applyFont="1" applyFill="1" applyBorder="1" applyAlignment="1" applyProtection="1">
      <alignment horizontal="center" vertical="center" wrapText="1"/>
    </xf>
    <xf numFmtId="0" fontId="18" fillId="0" borderId="54" xfId="4" applyNumberFormat="1" applyFont="1" applyFill="1" applyBorder="1" applyAlignment="1" applyProtection="1">
      <alignment horizontal="center" vertical="center" wrapText="1"/>
    </xf>
    <xf numFmtId="49" fontId="34" fillId="13" borderId="13" xfId="4" applyNumberFormat="1" applyFont="1" applyFill="1" applyBorder="1" applyAlignment="1">
      <alignment horizontal="center" vertical="center" wrapText="1"/>
    </xf>
    <xf numFmtId="49" fontId="34" fillId="13" borderId="14" xfId="4" applyNumberFormat="1" applyFont="1" applyFill="1" applyBorder="1" applyAlignment="1">
      <alignment horizontal="center" vertical="center" wrapText="1"/>
    </xf>
    <xf numFmtId="49" fontId="34" fillId="13" borderId="93" xfId="4" applyNumberFormat="1" applyFont="1" applyFill="1" applyBorder="1" applyAlignment="1">
      <alignment horizontal="center" vertical="center" wrapText="1"/>
    </xf>
    <xf numFmtId="49" fontId="34" fillId="13" borderId="9" xfId="4" applyNumberFormat="1" applyFont="1" applyFill="1" applyBorder="1" applyAlignment="1">
      <alignment horizontal="center" vertical="center" wrapText="1"/>
    </xf>
    <xf numFmtId="49" fontId="34" fillId="13" borderId="1" xfId="4" applyNumberFormat="1" applyFont="1" applyFill="1" applyBorder="1" applyAlignment="1">
      <alignment horizontal="center" vertical="center" wrapText="1"/>
    </xf>
    <xf numFmtId="49" fontId="34" fillId="13" borderId="92" xfId="4" applyNumberFormat="1" applyFont="1" applyFill="1" applyBorder="1" applyAlignment="1">
      <alignment horizontal="center" vertical="center" wrapText="1"/>
    </xf>
    <xf numFmtId="49" fontId="34" fillId="13" borderId="16" xfId="4" applyNumberFormat="1" applyFont="1" applyFill="1" applyBorder="1" applyAlignment="1">
      <alignment horizontal="center" vertical="center" wrapText="1"/>
    </xf>
    <xf numFmtId="49" fontId="34" fillId="13" borderId="3" xfId="4" applyNumberFormat="1" applyFont="1" applyFill="1" applyBorder="1" applyAlignment="1">
      <alignment horizontal="center" vertical="center" wrapText="1"/>
    </xf>
    <xf numFmtId="49" fontId="34" fillId="13" borderId="94" xfId="4" applyNumberFormat="1" applyFont="1" applyFill="1" applyBorder="1" applyAlignment="1">
      <alignment horizontal="center" vertical="center" wrapText="1"/>
    </xf>
    <xf numFmtId="0" fontId="18" fillId="0" borderId="11" xfId="14" applyFont="1" applyFill="1" applyBorder="1" applyAlignment="1">
      <alignment horizontal="center" vertical="center" wrapText="1"/>
    </xf>
    <xf numFmtId="0" fontId="18" fillId="0" borderId="31" xfId="14" applyFont="1" applyFill="1" applyBorder="1" applyAlignment="1">
      <alignment horizontal="center" vertical="center" wrapText="1"/>
    </xf>
    <xf numFmtId="0" fontId="18" fillId="0" borderId="32" xfId="14" applyFont="1" applyFill="1" applyBorder="1" applyAlignment="1">
      <alignment horizontal="center" vertical="center" wrapText="1"/>
    </xf>
    <xf numFmtId="0" fontId="18" fillId="0" borderId="12" xfId="14" applyFont="1" applyFill="1" applyBorder="1" applyAlignment="1">
      <alignment horizontal="center" vertical="center" wrapText="1"/>
    </xf>
    <xf numFmtId="0" fontId="18" fillId="0" borderId="30" xfId="14" applyFont="1" applyFill="1" applyBorder="1" applyAlignment="1">
      <alignment horizontal="center" vertical="center" wrapText="1"/>
    </xf>
    <xf numFmtId="0" fontId="18" fillId="0" borderId="10" xfId="14" applyFont="1" applyFill="1" applyBorder="1" applyAlignment="1">
      <alignment horizontal="center" vertical="center" wrapText="1"/>
    </xf>
    <xf numFmtId="0" fontId="18" fillId="0" borderId="60" xfId="14" applyFont="1" applyFill="1" applyBorder="1" applyAlignment="1">
      <alignment horizontal="center" vertical="center" wrapText="1"/>
    </xf>
    <xf numFmtId="0" fontId="18" fillId="0" borderId="81" xfId="14" applyFont="1" applyFill="1" applyBorder="1" applyAlignment="1">
      <alignment horizontal="center" vertical="center" wrapText="1"/>
    </xf>
    <xf numFmtId="0" fontId="18" fillId="0" borderId="24" xfId="14" applyFont="1" applyFill="1" applyBorder="1" applyAlignment="1">
      <alignment horizontal="center" vertical="center" wrapText="1"/>
    </xf>
    <xf numFmtId="0" fontId="18" fillId="0" borderId="113" xfId="14" applyFont="1" applyFill="1" applyBorder="1" applyAlignment="1">
      <alignment horizontal="center" vertical="center" wrapText="1"/>
    </xf>
    <xf numFmtId="0" fontId="18" fillId="12" borderId="79" xfId="14" applyFont="1" applyFill="1" applyBorder="1" applyAlignment="1">
      <alignment horizontal="center" vertical="center" wrapText="1"/>
    </xf>
    <xf numFmtId="0" fontId="18" fillId="12" borderId="60" xfId="14" applyFont="1" applyFill="1" applyBorder="1" applyAlignment="1">
      <alignment horizontal="center" vertical="center" wrapText="1"/>
    </xf>
    <xf numFmtId="0" fontId="18" fillId="12" borderId="40" xfId="14" applyFont="1" applyFill="1" applyBorder="1" applyAlignment="1">
      <alignment horizontal="center" vertical="center" wrapText="1"/>
    </xf>
    <xf numFmtId="0" fontId="18" fillId="12" borderId="59" xfId="14" applyFont="1" applyFill="1" applyBorder="1" applyAlignment="1">
      <alignment horizontal="center" vertical="center" wrapText="1"/>
    </xf>
    <xf numFmtId="0" fontId="18" fillId="12" borderId="97" xfId="14" applyFont="1" applyFill="1" applyBorder="1" applyAlignment="1">
      <alignment horizontal="center" vertical="center" wrapText="1"/>
    </xf>
    <xf numFmtId="0" fontId="18" fillId="12" borderId="63" xfId="14" applyFont="1" applyFill="1" applyBorder="1" applyAlignment="1">
      <alignment horizontal="center" vertical="center" wrapText="1"/>
    </xf>
    <xf numFmtId="0" fontId="33" fillId="12" borderId="87" xfId="14" applyFont="1" applyFill="1" applyBorder="1" applyAlignment="1">
      <alignment horizontal="center" vertical="center" wrapText="1"/>
    </xf>
    <xf numFmtId="0" fontId="33" fillId="12" borderId="124" xfId="14" applyFont="1" applyFill="1" applyBorder="1" applyAlignment="1">
      <alignment horizontal="center" vertical="center" wrapText="1"/>
    </xf>
    <xf numFmtId="0" fontId="33" fillId="12" borderId="114" xfId="14" applyFont="1" applyFill="1" applyBorder="1" applyAlignment="1">
      <alignment horizontal="center" vertical="center" wrapText="1"/>
    </xf>
    <xf numFmtId="0" fontId="33" fillId="12" borderId="21" xfId="14" applyFont="1" applyFill="1" applyBorder="1" applyAlignment="1">
      <alignment horizontal="center" vertical="center" wrapText="1"/>
    </xf>
    <xf numFmtId="0" fontId="33" fillId="12" borderId="0" xfId="14" applyFont="1" applyFill="1" applyBorder="1" applyAlignment="1">
      <alignment horizontal="center" vertical="center" wrapText="1"/>
    </xf>
    <xf numFmtId="0" fontId="33" fillId="12" borderId="59" xfId="14" applyFont="1" applyFill="1" applyBorder="1" applyAlignment="1">
      <alignment horizontal="center" vertical="center" wrapText="1"/>
    </xf>
    <xf numFmtId="0" fontId="33" fillId="12" borderId="102" xfId="14" applyFont="1" applyFill="1" applyBorder="1" applyAlignment="1">
      <alignment horizontal="center" vertical="center" wrapText="1"/>
    </xf>
    <xf numFmtId="0" fontId="33" fillId="12" borderId="23" xfId="14" applyFont="1" applyFill="1" applyBorder="1" applyAlignment="1">
      <alignment horizontal="center" vertical="center" wrapText="1"/>
    </xf>
    <xf numFmtId="0" fontId="33" fillId="12" borderId="63" xfId="14" applyFont="1" applyFill="1" applyBorder="1" applyAlignment="1">
      <alignment horizontal="center" vertical="center" wrapText="1"/>
    </xf>
    <xf numFmtId="0" fontId="18" fillId="0" borderId="27" xfId="14" applyFont="1" applyFill="1" applyBorder="1" applyAlignment="1">
      <alignment horizontal="center" vertical="center" wrapText="1"/>
    </xf>
    <xf numFmtId="0" fontId="18" fillId="0" borderId="25" xfId="14" applyFont="1" applyFill="1" applyBorder="1" applyAlignment="1">
      <alignment horizontal="center" vertical="center" wrapText="1"/>
    </xf>
    <xf numFmtId="0" fontId="18" fillId="0" borderId="40" xfId="14" applyFont="1" applyFill="1" applyBorder="1" applyAlignment="1">
      <alignment horizontal="center" vertical="center" wrapText="1"/>
    </xf>
    <xf numFmtId="0" fontId="18" fillId="0" borderId="41" xfId="14" applyFont="1" applyFill="1" applyBorder="1" applyAlignment="1">
      <alignment horizontal="center" vertical="center" wrapText="1"/>
    </xf>
    <xf numFmtId="0" fontId="18" fillId="12" borderId="47" xfId="14" applyFont="1" applyFill="1" applyBorder="1" applyAlignment="1">
      <alignment horizontal="center" vertical="center" wrapText="1"/>
    </xf>
    <xf numFmtId="0" fontId="18" fillId="12" borderId="125" xfId="14" applyFont="1" applyFill="1" applyBorder="1" applyAlignment="1">
      <alignment horizontal="center" vertical="center" wrapText="1"/>
    </xf>
    <xf numFmtId="0" fontId="18" fillId="0" borderId="47" xfId="14" applyFont="1" applyFill="1" applyBorder="1" applyAlignment="1">
      <alignment horizontal="center" vertical="center" wrapText="1"/>
    </xf>
    <xf numFmtId="0" fontId="18" fillId="0" borderId="1" xfId="14" applyFont="1" applyFill="1" applyBorder="1" applyAlignment="1">
      <alignment horizontal="center" vertical="center" wrapText="1"/>
    </xf>
    <xf numFmtId="0" fontId="18" fillId="12" borderId="0" xfId="14" applyFont="1" applyFill="1" applyBorder="1" applyAlignment="1">
      <alignment horizontal="center" vertical="center" wrapText="1"/>
    </xf>
    <xf numFmtId="0" fontId="18" fillId="12" borderId="41" xfId="14" applyFont="1" applyFill="1" applyBorder="1" applyAlignment="1">
      <alignment horizontal="center" vertical="center" wrapText="1"/>
    </xf>
    <xf numFmtId="0" fontId="18" fillId="12" borderId="58" xfId="14" applyFont="1" applyFill="1" applyBorder="1" applyAlignment="1">
      <alignment horizontal="center" vertical="center" wrapText="1"/>
    </xf>
    <xf numFmtId="0" fontId="18" fillId="0" borderId="21" xfId="14" applyFont="1" applyFill="1" applyBorder="1" applyAlignment="1">
      <alignment horizontal="center" vertical="center" wrapText="1"/>
    </xf>
    <xf numFmtId="0" fontId="18" fillId="0" borderId="57" xfId="14" applyFont="1" applyFill="1" applyBorder="1" applyAlignment="1">
      <alignment horizontal="center" vertical="center" wrapText="1"/>
    </xf>
    <xf numFmtId="0" fontId="18" fillId="0" borderId="0" xfId="14" applyFont="1" applyFill="1" applyBorder="1" applyAlignment="1">
      <alignment horizontal="center" vertical="center" wrapText="1"/>
    </xf>
    <xf numFmtId="0" fontId="18" fillId="0" borderId="58" xfId="14" applyFont="1" applyFill="1" applyBorder="1" applyAlignment="1">
      <alignment horizontal="center" vertical="center" wrapText="1"/>
    </xf>
    <xf numFmtId="0" fontId="32" fillId="12" borderId="12" xfId="14" applyNumberFormat="1" applyFont="1" applyFill="1" applyBorder="1" applyAlignment="1">
      <alignment horizontal="center" vertical="center" wrapText="1"/>
    </xf>
    <xf numFmtId="0" fontId="32" fillId="12" borderId="27" xfId="14" applyNumberFormat="1" applyFont="1" applyFill="1" applyBorder="1" applyAlignment="1">
      <alignment horizontal="center" vertical="center" wrapText="1"/>
    </xf>
    <xf numFmtId="0" fontId="18" fillId="0" borderId="124" xfId="14" applyFont="1" applyFill="1" applyBorder="1" applyAlignment="1">
      <alignment horizontal="center" vertical="center" wrapText="1"/>
    </xf>
    <xf numFmtId="0" fontId="18" fillId="12" borderId="1" xfId="14" applyFont="1" applyFill="1" applyBorder="1" applyAlignment="1">
      <alignment horizontal="center" vertical="center" wrapText="1"/>
    </xf>
    <xf numFmtId="0" fontId="18" fillId="12" borderId="92" xfId="14" applyFont="1" applyFill="1" applyBorder="1" applyAlignment="1">
      <alignment horizontal="center" vertical="center" wrapText="1"/>
    </xf>
    <xf numFmtId="0" fontId="18" fillId="0" borderId="8" xfId="14" applyFont="1" applyFill="1" applyBorder="1" applyAlignment="1">
      <alignment horizontal="center" vertical="center" wrapText="1"/>
    </xf>
    <xf numFmtId="0" fontId="18" fillId="0" borderId="126" xfId="14" applyFont="1" applyFill="1" applyBorder="1" applyAlignment="1">
      <alignment horizontal="center" vertical="center" wrapText="1"/>
    </xf>
    <xf numFmtId="0" fontId="18" fillId="0" borderId="130" xfId="14" applyFont="1" applyFill="1" applyBorder="1" applyAlignment="1">
      <alignment horizontal="center" vertical="center" wrapText="1"/>
    </xf>
    <xf numFmtId="0" fontId="18" fillId="0" borderId="127" xfId="14" applyFont="1" applyFill="1" applyBorder="1" applyAlignment="1">
      <alignment horizontal="center" vertical="center" wrapText="1"/>
    </xf>
    <xf numFmtId="0" fontId="18" fillId="12" borderId="23" xfId="14" applyFont="1" applyFill="1" applyBorder="1" applyAlignment="1">
      <alignment horizontal="center" vertical="center" wrapText="1"/>
    </xf>
    <xf numFmtId="0" fontId="18" fillId="0" borderId="50" xfId="14" applyFont="1" applyFill="1" applyBorder="1" applyAlignment="1">
      <alignment horizontal="center" vertical="center" wrapText="1"/>
    </xf>
    <xf numFmtId="0" fontId="18" fillId="0" borderId="85" xfId="14" applyFont="1" applyFill="1" applyBorder="1" applyAlignment="1">
      <alignment horizontal="center" vertical="center" wrapText="1"/>
    </xf>
    <xf numFmtId="0" fontId="18" fillId="0" borderId="55" xfId="14" applyFont="1" applyFill="1" applyBorder="1" applyAlignment="1">
      <alignment horizontal="center" vertical="center" wrapText="1"/>
    </xf>
    <xf numFmtId="0" fontId="18" fillId="0" borderId="37" xfId="14" applyFont="1" applyFill="1" applyBorder="1" applyAlignment="1">
      <alignment horizontal="center" vertical="center" wrapText="1"/>
    </xf>
    <xf numFmtId="0" fontId="18" fillId="0" borderId="129" xfId="14" applyFont="1" applyFill="1" applyBorder="1" applyAlignment="1">
      <alignment horizontal="center" vertical="center" wrapText="1"/>
    </xf>
    <xf numFmtId="0" fontId="18" fillId="0" borderId="122" xfId="14" applyFont="1" applyFill="1" applyBorder="1" applyAlignment="1">
      <alignment horizontal="center" vertical="center" wrapText="1"/>
    </xf>
    <xf numFmtId="0" fontId="18" fillId="0" borderId="99" xfId="14" applyFont="1" applyFill="1" applyBorder="1" applyAlignment="1">
      <alignment horizontal="center" vertical="center" wrapText="1"/>
    </xf>
    <xf numFmtId="0" fontId="18" fillId="0" borderId="87" xfId="14" applyFont="1" applyFill="1" applyBorder="1" applyAlignment="1">
      <alignment horizontal="center" vertical="center" wrapText="1"/>
    </xf>
    <xf numFmtId="0" fontId="18" fillId="0" borderId="102" xfId="14" applyFont="1" applyFill="1" applyBorder="1" applyAlignment="1">
      <alignment horizontal="center" vertical="center" wrapText="1"/>
    </xf>
    <xf numFmtId="0" fontId="18" fillId="0" borderId="131" xfId="14" applyFont="1" applyFill="1" applyBorder="1" applyAlignment="1">
      <alignment horizontal="center" vertical="center" wrapText="1"/>
    </xf>
    <xf numFmtId="0" fontId="18" fillId="0" borderId="65" xfId="14" applyFont="1" applyFill="1" applyBorder="1" applyAlignment="1">
      <alignment horizontal="center" vertical="center" wrapText="1"/>
    </xf>
    <xf numFmtId="0" fontId="18" fillId="0" borderId="86" xfId="14" applyFont="1" applyFill="1" applyBorder="1" applyAlignment="1">
      <alignment horizontal="center" vertical="center" wrapText="1"/>
    </xf>
    <xf numFmtId="0" fontId="18" fillId="0" borderId="125" xfId="14" applyFont="1" applyFill="1" applyBorder="1" applyAlignment="1">
      <alignment horizontal="center" vertical="center" wrapText="1"/>
    </xf>
    <xf numFmtId="14" fontId="31" fillId="9" borderId="18" xfId="1" applyNumberFormat="1" applyFont="1" applyFill="1" applyBorder="1" applyAlignment="1">
      <alignment horizontal="center" vertical="center"/>
    </xf>
    <xf numFmtId="14" fontId="31" fillId="9" borderId="5" xfId="1" applyNumberFormat="1" applyFont="1" applyFill="1" applyBorder="1" applyAlignment="1">
      <alignment horizontal="center" vertical="center"/>
    </xf>
    <xf numFmtId="0" fontId="31" fillId="9" borderId="18" xfId="1" applyNumberFormat="1" applyFont="1" applyFill="1" applyBorder="1" applyAlignment="1">
      <alignment horizontal="center" vertical="center"/>
    </xf>
    <xf numFmtId="0" fontId="31" fillId="9" borderId="5" xfId="1" applyNumberFormat="1" applyFont="1" applyFill="1" applyBorder="1" applyAlignment="1">
      <alignment horizontal="center" vertical="center"/>
    </xf>
    <xf numFmtId="49" fontId="31" fillId="9" borderId="122" xfId="17" applyNumberFormat="1" applyFont="1" applyFill="1" applyBorder="1" applyAlignment="1">
      <alignment horizontal="center" vertical="center" wrapText="1"/>
    </xf>
    <xf numFmtId="49" fontId="31" fillId="9" borderId="99" xfId="17" applyNumberFormat="1" applyFont="1" applyFill="1" applyBorder="1" applyAlignment="1">
      <alignment horizontal="center" vertical="center" wrapText="1"/>
    </xf>
    <xf numFmtId="0" fontId="31" fillId="9" borderId="17" xfId="1" applyNumberFormat="1" applyFont="1" applyFill="1" applyBorder="1" applyAlignment="1">
      <alignment horizontal="center" vertical="center"/>
    </xf>
    <xf numFmtId="49" fontId="31" fillId="0" borderId="121" xfId="17" applyNumberFormat="1" applyFont="1" applyFill="1" applyBorder="1" applyAlignment="1">
      <alignment horizontal="center" vertical="center" wrapText="1"/>
    </xf>
    <xf numFmtId="49" fontId="31" fillId="0" borderId="122" xfId="17" applyNumberFormat="1" applyFont="1" applyFill="1" applyBorder="1" applyAlignment="1">
      <alignment horizontal="center" vertical="center" wrapText="1"/>
    </xf>
    <xf numFmtId="49" fontId="31" fillId="0" borderId="99" xfId="17" applyNumberFormat="1" applyFont="1" applyFill="1" applyBorder="1" applyAlignment="1">
      <alignment horizontal="center" vertical="center" wrapText="1"/>
    </xf>
    <xf numFmtId="49" fontId="31" fillId="9" borderId="121" xfId="17" applyNumberFormat="1" applyFont="1" applyFill="1" applyBorder="1" applyAlignment="1">
      <alignment horizontal="center" vertical="center" wrapText="1"/>
    </xf>
    <xf numFmtId="14" fontId="31" fillId="9" borderId="17" xfId="1" applyNumberFormat="1" applyFont="1" applyFill="1" applyBorder="1" applyAlignment="1">
      <alignment horizontal="center" vertical="center"/>
    </xf>
    <xf numFmtId="0" fontId="38" fillId="12" borderId="90" xfId="1" applyNumberFormat="1" applyFont="1" applyFill="1" applyBorder="1" applyAlignment="1">
      <alignment horizontal="center" vertical="center"/>
    </xf>
    <xf numFmtId="0" fontId="38" fillId="12" borderId="83" xfId="1" applyNumberFormat="1" applyFont="1" applyFill="1" applyBorder="1" applyAlignment="1">
      <alignment horizontal="center" vertical="center"/>
    </xf>
    <xf numFmtId="0" fontId="38" fillId="12" borderId="36" xfId="1" applyNumberFormat="1" applyFont="1" applyFill="1" applyBorder="1" applyAlignment="1">
      <alignment horizontal="center" vertical="center"/>
    </xf>
    <xf numFmtId="41" fontId="38" fillId="12" borderId="92" xfId="2" applyNumberFormat="1" applyFont="1" applyFill="1" applyBorder="1" applyAlignment="1">
      <alignment horizontal="center" vertical="center"/>
    </xf>
    <xf numFmtId="41" fontId="38" fillId="12" borderId="83" xfId="2" applyNumberFormat="1" applyFont="1" applyFill="1" applyBorder="1" applyAlignment="1">
      <alignment horizontal="center" vertical="center"/>
    </xf>
    <xf numFmtId="41" fontId="38" fillId="12" borderId="91" xfId="2" applyNumberFormat="1" applyFont="1" applyFill="1" applyBorder="1" applyAlignment="1">
      <alignment horizontal="center" vertical="center"/>
    </xf>
    <xf numFmtId="177" fontId="38" fillId="13" borderId="104" xfId="16" applyNumberFormat="1" applyFont="1" applyFill="1" applyBorder="1" applyAlignment="1">
      <alignment horizontal="right" vertical="center" wrapText="1"/>
    </xf>
    <xf numFmtId="177" fontId="38" fillId="13" borderId="39" xfId="16" applyNumberFormat="1" applyFont="1" applyFill="1" applyBorder="1" applyAlignment="1">
      <alignment horizontal="right" vertical="center" wrapText="1"/>
    </xf>
    <xf numFmtId="177" fontId="38" fillId="13" borderId="35" xfId="16" applyNumberFormat="1" applyFont="1" applyFill="1" applyBorder="1" applyAlignment="1">
      <alignment horizontal="right" vertical="center" wrapText="1"/>
    </xf>
    <xf numFmtId="0" fontId="38" fillId="13" borderId="19" xfId="1" applyNumberFormat="1" applyFont="1" applyFill="1" applyBorder="1" applyAlignment="1">
      <alignment horizontal="center" vertical="center"/>
    </xf>
    <xf numFmtId="0" fontId="38" fillId="13" borderId="39" xfId="1" applyNumberFormat="1" applyFont="1" applyFill="1" applyBorder="1" applyAlignment="1">
      <alignment horizontal="center" vertical="center"/>
    </xf>
    <xf numFmtId="0" fontId="38" fillId="13" borderId="20" xfId="1" applyNumberFormat="1" applyFont="1" applyFill="1" applyBorder="1" applyAlignment="1">
      <alignment horizontal="center" vertical="center"/>
    </xf>
    <xf numFmtId="49" fontId="29" fillId="3" borderId="0" xfId="1" applyNumberFormat="1" applyFont="1" applyFill="1" applyBorder="1" applyAlignment="1">
      <alignment horizontal="center" vertical="center" wrapText="1"/>
    </xf>
    <xf numFmtId="0" fontId="31" fillId="9" borderId="1" xfId="1" applyNumberFormat="1" applyFont="1" applyFill="1" applyBorder="1" applyAlignment="1">
      <alignment horizontal="center" vertical="center"/>
    </xf>
    <xf numFmtId="0" fontId="31" fillId="9" borderId="17" xfId="1" applyNumberFormat="1" applyFont="1" applyFill="1" applyBorder="1" applyAlignment="1">
      <alignment horizontal="center" vertical="center" wrapText="1"/>
    </xf>
    <xf numFmtId="0" fontId="31" fillId="9" borderId="5" xfId="1" applyNumberFormat="1" applyFont="1" applyFill="1" applyBorder="1" applyAlignment="1">
      <alignment horizontal="center" vertical="center" wrapText="1"/>
    </xf>
    <xf numFmtId="49" fontId="31" fillId="9" borderId="62" xfId="17" applyNumberFormat="1" applyFont="1" applyFill="1" applyBorder="1" applyAlignment="1">
      <alignment horizontal="center" vertical="center" wrapText="1"/>
    </xf>
    <xf numFmtId="49" fontId="31" fillId="9" borderId="80" xfId="17" applyNumberFormat="1" applyFont="1" applyFill="1" applyBorder="1" applyAlignment="1">
      <alignment horizontal="center" vertical="center" wrapText="1"/>
    </xf>
    <xf numFmtId="0" fontId="31" fillId="9" borderId="126" xfId="1" applyNumberFormat="1" applyFont="1" applyFill="1" applyBorder="1" applyAlignment="1">
      <alignment horizontal="center" vertical="center"/>
    </xf>
    <xf numFmtId="0" fontId="31" fillId="9" borderId="127" xfId="1" applyNumberFormat="1" applyFont="1" applyFill="1" applyBorder="1" applyAlignment="1">
      <alignment horizontal="center" vertical="center"/>
    </xf>
    <xf numFmtId="177" fontId="29" fillId="3" borderId="0" xfId="5" applyNumberFormat="1" applyFont="1" applyFill="1" applyAlignment="1">
      <alignment horizontal="center" vertical="center"/>
    </xf>
    <xf numFmtId="177" fontId="23" fillId="13" borderId="19" xfId="5" applyNumberFormat="1" applyFont="1" applyFill="1" applyBorder="1" applyAlignment="1">
      <alignment horizontal="center" vertical="center"/>
    </xf>
    <xf numFmtId="177" fontId="23" fillId="13" borderId="20" xfId="5" applyNumberFormat="1" applyFont="1" applyFill="1" applyBorder="1" applyAlignment="1">
      <alignment horizontal="center" vertical="center"/>
    </xf>
    <xf numFmtId="177" fontId="24" fillId="3" borderId="136" xfId="7" applyNumberFormat="1" applyFont="1" applyFill="1" applyBorder="1" applyAlignment="1">
      <alignment horizontal="center" vertical="center" wrapText="1" shrinkToFit="1"/>
    </xf>
    <xf numFmtId="177" fontId="24" fillId="3" borderId="130" xfId="7" applyNumberFormat="1" applyFont="1" applyFill="1" applyBorder="1" applyAlignment="1">
      <alignment horizontal="center" vertical="center" wrapText="1" shrinkToFit="1"/>
    </xf>
    <xf numFmtId="177" fontId="24" fillId="3" borderId="127" xfId="7" applyNumberFormat="1" applyFont="1" applyFill="1" applyBorder="1" applyAlignment="1">
      <alignment horizontal="center" vertical="center" shrinkToFit="1"/>
    </xf>
    <xf numFmtId="177" fontId="24" fillId="3" borderId="126" xfId="7" applyNumberFormat="1" applyFont="1" applyFill="1" applyBorder="1" applyAlignment="1">
      <alignment horizontal="center" vertical="center" shrinkToFit="1"/>
    </xf>
    <xf numFmtId="177" fontId="24" fillId="3" borderId="137" xfId="7" applyNumberFormat="1" applyFont="1" applyFill="1" applyBorder="1" applyAlignment="1">
      <alignment horizontal="center" vertical="center" shrinkToFit="1"/>
    </xf>
    <xf numFmtId="177" fontId="24" fillId="3" borderId="85" xfId="5" applyNumberFormat="1" applyFont="1" applyFill="1" applyBorder="1" applyAlignment="1">
      <alignment horizontal="center" vertical="center" shrinkToFit="1"/>
    </xf>
    <xf numFmtId="177" fontId="24" fillId="3" borderId="55" xfId="5" applyNumberFormat="1" applyFont="1" applyFill="1" applyBorder="1" applyAlignment="1">
      <alignment horizontal="center" vertical="center" shrinkToFit="1"/>
    </xf>
    <xf numFmtId="177" fontId="24" fillId="3" borderId="37" xfId="5" applyNumberFormat="1" applyFont="1" applyFill="1" applyBorder="1" applyAlignment="1">
      <alignment horizontal="center" vertical="center" shrinkToFit="1"/>
    </xf>
    <xf numFmtId="177" fontId="24" fillId="3" borderId="38" xfId="5" applyNumberFormat="1" applyFont="1" applyFill="1" applyBorder="1" applyAlignment="1">
      <alignment horizontal="center" vertical="center" shrinkToFit="1"/>
    </xf>
    <xf numFmtId="177" fontId="24" fillId="3" borderId="103" xfId="5" applyNumberFormat="1" applyFont="1" applyFill="1" applyBorder="1" applyAlignment="1">
      <alignment horizontal="center" vertical="center" shrinkToFit="1"/>
    </xf>
    <xf numFmtId="177" fontId="23" fillId="13" borderId="102" xfId="5" applyNumberFormat="1" applyFont="1" applyFill="1" applyBorder="1" applyAlignment="1">
      <alignment horizontal="center" vertical="center"/>
    </xf>
    <xf numFmtId="177" fontId="23" fillId="13" borderId="23" xfId="5" applyNumberFormat="1" applyFont="1" applyFill="1" applyBorder="1" applyAlignment="1">
      <alignment horizontal="center" vertical="center"/>
    </xf>
    <xf numFmtId="177" fontId="24" fillId="3" borderId="123" xfId="5" applyNumberFormat="1" applyFont="1" applyFill="1" applyBorder="1" applyAlignment="1">
      <alignment horizontal="center" vertical="center" shrinkToFit="1"/>
    </xf>
    <xf numFmtId="177" fontId="24" fillId="3" borderId="44" xfId="5" applyNumberFormat="1" applyFont="1" applyFill="1" applyBorder="1" applyAlignment="1">
      <alignment horizontal="center" vertical="center" shrinkToFit="1"/>
    </xf>
    <xf numFmtId="41" fontId="29" fillId="3" borderId="0" xfId="10" applyNumberFormat="1" applyFont="1" applyFill="1" applyBorder="1" applyAlignment="1">
      <alignment horizontal="center" vertical="center"/>
    </xf>
    <xf numFmtId="41" fontId="23" fillId="14" borderId="136" xfId="10" applyNumberFormat="1" applyFont="1" applyFill="1" applyBorder="1" applyAlignment="1">
      <alignment horizontal="center" vertical="center"/>
    </xf>
    <xf numFmtId="41" fontId="23" fillId="14" borderId="85" xfId="10" applyNumberFormat="1" applyFont="1" applyFill="1" applyBorder="1" applyAlignment="1">
      <alignment horizontal="center" vertical="center"/>
    </xf>
    <xf numFmtId="41" fontId="24" fillId="0" borderId="88" xfId="10" applyNumberFormat="1" applyFont="1" applyFill="1" applyBorder="1" applyAlignment="1">
      <alignment horizontal="right" vertical="center"/>
    </xf>
    <xf numFmtId="41" fontId="24" fillId="0" borderId="18" xfId="10" applyNumberFormat="1" applyFont="1" applyFill="1" applyBorder="1" applyAlignment="1">
      <alignment horizontal="right" vertical="center"/>
    </xf>
    <xf numFmtId="41" fontId="24" fillId="0" borderId="100" xfId="10" applyNumberFormat="1" applyFont="1" applyFill="1" applyBorder="1" applyAlignment="1">
      <alignment horizontal="right" vertical="center"/>
    </xf>
    <xf numFmtId="41" fontId="24" fillId="0" borderId="123" xfId="10" applyNumberFormat="1" applyFont="1" applyFill="1" applyBorder="1" applyAlignment="1">
      <alignment horizontal="center" vertical="center"/>
    </xf>
    <xf numFmtId="41" fontId="24" fillId="0" borderId="8" xfId="10" applyNumberFormat="1" applyFont="1" applyFill="1" applyBorder="1" applyAlignment="1">
      <alignment horizontal="center" vertical="center"/>
    </xf>
    <xf numFmtId="41" fontId="24" fillId="0" borderId="105" xfId="10" applyNumberFormat="1" applyFont="1" applyFill="1" applyBorder="1" applyAlignment="1">
      <alignment horizontal="center" vertical="center"/>
    </xf>
    <xf numFmtId="0" fontId="23" fillId="13" borderId="102" xfId="5" applyNumberFormat="1" applyFont="1" applyFill="1" applyBorder="1" applyAlignment="1">
      <alignment horizontal="center" vertical="center"/>
    </xf>
    <xf numFmtId="0" fontId="23" fillId="13" borderId="23" xfId="5" applyNumberFormat="1" applyFont="1" applyFill="1" applyBorder="1" applyAlignment="1">
      <alignment horizontal="center" vertical="center"/>
    </xf>
    <xf numFmtId="0" fontId="23" fillId="13" borderId="103" xfId="5" applyNumberFormat="1" applyFont="1" applyFill="1" applyBorder="1" applyAlignment="1">
      <alignment horizontal="center" vertical="center"/>
    </xf>
    <xf numFmtId="0" fontId="29" fillId="3" borderId="0" xfId="5" applyNumberFormat="1" applyFont="1" applyFill="1" applyAlignment="1">
      <alignment horizontal="center" vertical="center"/>
    </xf>
    <xf numFmtId="0" fontId="23" fillId="12" borderId="123" xfId="5" applyNumberFormat="1" applyFont="1" applyFill="1" applyBorder="1" applyAlignment="1">
      <alignment horizontal="center" vertical="center"/>
    </xf>
    <xf numFmtId="0" fontId="23" fillId="12" borderId="88" xfId="5" applyNumberFormat="1" applyFont="1" applyFill="1" applyBorder="1" applyAlignment="1">
      <alignment horizontal="center" vertical="center"/>
    </xf>
    <xf numFmtId="0" fontId="24" fillId="3" borderId="123" xfId="5" applyNumberFormat="1" applyFont="1" applyFill="1" applyBorder="1" applyAlignment="1">
      <alignment horizontal="center" vertical="center" wrapText="1"/>
    </xf>
    <xf numFmtId="0" fontId="24" fillId="3" borderId="8" xfId="5" applyNumberFormat="1" applyFont="1" applyFill="1" applyBorder="1" applyAlignment="1">
      <alignment horizontal="center" vertical="center" wrapText="1"/>
    </xf>
    <xf numFmtId="49" fontId="24" fillId="3" borderId="88" xfId="5" applyNumberFormat="1" applyFont="1" applyFill="1" applyBorder="1" applyAlignment="1">
      <alignment horizontal="center" vertical="center" wrapText="1"/>
    </xf>
    <xf numFmtId="49" fontId="24" fillId="3" borderId="18" xfId="5" applyNumberFormat="1" applyFont="1" applyFill="1" applyBorder="1" applyAlignment="1">
      <alignment horizontal="center" vertical="center" wrapText="1"/>
    </xf>
    <xf numFmtId="49" fontId="24" fillId="3" borderId="5" xfId="5" applyNumberFormat="1" applyFont="1" applyFill="1" applyBorder="1" applyAlignment="1">
      <alignment horizontal="center" vertical="center" wrapText="1"/>
    </xf>
    <xf numFmtId="49" fontId="24" fillId="3" borderId="17" xfId="5" applyNumberFormat="1" applyFont="1" applyFill="1" applyBorder="1" applyAlignment="1">
      <alignment horizontal="center" vertical="center" wrapText="1"/>
    </xf>
    <xf numFmtId="0" fontId="23" fillId="12" borderId="105" xfId="5" applyNumberFormat="1" applyFont="1" applyFill="1" applyBorder="1" applyAlignment="1">
      <alignment horizontal="center" vertical="center"/>
    </xf>
    <xf numFmtId="0" fontId="23" fillId="12" borderId="100" xfId="5" applyNumberFormat="1" applyFont="1" applyFill="1" applyBorder="1" applyAlignment="1">
      <alignment horizontal="center" vertical="center"/>
    </xf>
    <xf numFmtId="0" fontId="22" fillId="3" borderId="0" xfId="5" applyNumberFormat="1" applyFont="1" applyFill="1" applyAlignment="1">
      <alignment horizontal="center" vertical="center"/>
    </xf>
    <xf numFmtId="0" fontId="7" fillId="12" borderId="123" xfId="5" applyNumberFormat="1" applyFont="1" applyFill="1" applyBorder="1" applyAlignment="1">
      <alignment horizontal="center" vertical="center"/>
    </xf>
    <xf numFmtId="0" fontId="7" fillId="12" borderId="88" xfId="5" applyNumberFormat="1" applyFont="1" applyFill="1" applyBorder="1" applyAlignment="1">
      <alignment horizontal="center" vertical="center"/>
    </xf>
    <xf numFmtId="0" fontId="24" fillId="3" borderId="13" xfId="5" applyNumberFormat="1" applyFont="1" applyFill="1" applyBorder="1" applyAlignment="1">
      <alignment horizontal="center" vertical="center" wrapText="1"/>
    </xf>
    <xf numFmtId="0" fontId="24" fillId="3" borderId="9" xfId="5" applyNumberFormat="1" applyFont="1" applyFill="1" applyBorder="1" applyAlignment="1">
      <alignment horizontal="center" vertical="center" wrapText="1"/>
    </xf>
    <xf numFmtId="0" fontId="24" fillId="3" borderId="16" xfId="5" applyNumberFormat="1" applyFont="1" applyFill="1" applyBorder="1" applyAlignment="1">
      <alignment horizontal="center" vertical="center" wrapText="1"/>
    </xf>
    <xf numFmtId="49" fontId="24" fillId="3" borderId="14" xfId="5" applyNumberFormat="1" applyFont="1" applyFill="1" applyBorder="1" applyAlignment="1">
      <alignment horizontal="center" vertical="center" wrapText="1"/>
    </xf>
    <xf numFmtId="49" fontId="24" fillId="3" borderId="1" xfId="5" applyNumberFormat="1" applyFont="1" applyFill="1" applyBorder="1" applyAlignment="1">
      <alignment horizontal="center" vertical="center" wrapText="1"/>
    </xf>
    <xf numFmtId="49" fontId="24" fillId="0" borderId="1" xfId="5" applyNumberFormat="1" applyFont="1" applyFill="1" applyBorder="1" applyAlignment="1">
      <alignment horizontal="center" vertical="center" wrapText="1"/>
    </xf>
    <xf numFmtId="49" fontId="24" fillId="0" borderId="3" xfId="5" applyNumberFormat="1" applyFont="1" applyFill="1" applyBorder="1" applyAlignment="1">
      <alignment horizontal="center" vertical="center" wrapText="1"/>
    </xf>
    <xf numFmtId="0" fontId="29" fillId="0" borderId="0" xfId="5" applyNumberFormat="1" applyFont="1" applyAlignment="1">
      <alignment horizontal="center" vertical="center"/>
    </xf>
    <xf numFmtId="0" fontId="24" fillId="0" borderId="123" xfId="5" applyNumberFormat="1" applyFont="1" applyBorder="1" applyAlignment="1">
      <alignment horizontal="center" vertical="center"/>
    </xf>
    <xf numFmtId="0" fontId="24" fillId="0" borderId="8" xfId="5" applyNumberFormat="1" applyFont="1" applyBorder="1" applyAlignment="1">
      <alignment horizontal="center" vertical="center"/>
    </xf>
    <xf numFmtId="0" fontId="24" fillId="0" borderId="44" xfId="5" applyNumberFormat="1" applyFont="1" applyBorder="1" applyAlignment="1">
      <alignment horizontal="center" vertical="center"/>
    </xf>
    <xf numFmtId="0" fontId="24" fillId="0" borderId="43" xfId="5" applyNumberFormat="1" applyFont="1" applyBorder="1" applyAlignment="1">
      <alignment horizontal="center" vertical="center"/>
    </xf>
    <xf numFmtId="0" fontId="23" fillId="12" borderId="128" xfId="1" applyNumberFormat="1" applyFont="1" applyFill="1" applyBorder="1" applyAlignment="1">
      <alignment horizontal="center" vertical="center"/>
    </xf>
    <xf numFmtId="0" fontId="23" fillId="12" borderId="66" xfId="1" applyNumberFormat="1" applyFont="1" applyFill="1" applyBorder="1" applyAlignment="1">
      <alignment horizontal="center" vertical="center"/>
    </xf>
    <xf numFmtId="0" fontId="23" fillId="12" borderId="37" xfId="1" applyNumberFormat="1" applyFont="1" applyFill="1" applyBorder="1" applyAlignment="1">
      <alignment horizontal="center" vertical="center"/>
    </xf>
    <xf numFmtId="41" fontId="23" fillId="12" borderId="127" xfId="2" applyNumberFormat="1" applyFont="1" applyFill="1" applyBorder="1" applyAlignment="1">
      <alignment horizontal="center" vertical="center"/>
    </xf>
    <xf numFmtId="41" fontId="23" fillId="12" borderId="80" xfId="2" applyNumberFormat="1" applyFont="1" applyFill="1" applyBorder="1" applyAlignment="1">
      <alignment horizontal="center" vertical="center"/>
    </xf>
    <xf numFmtId="0" fontId="23" fillId="12" borderId="9" xfId="1" applyNumberFormat="1" applyFont="1" applyFill="1" applyBorder="1" applyAlignment="1">
      <alignment horizontal="center" vertical="center"/>
    </xf>
    <xf numFmtId="0" fontId="23" fillId="12" borderId="1" xfId="1" applyNumberFormat="1" applyFont="1" applyFill="1" applyBorder="1" applyAlignment="1">
      <alignment horizontal="center" vertical="center"/>
    </xf>
    <xf numFmtId="41" fontId="23" fillId="12" borderId="1" xfId="2" applyNumberFormat="1" applyFont="1" applyFill="1" applyBorder="1" applyAlignment="1">
      <alignment horizontal="center" vertical="center"/>
    </xf>
    <xf numFmtId="41" fontId="23" fillId="12" borderId="2" xfId="2" applyNumberFormat="1" applyFont="1" applyFill="1" applyBorder="1" applyAlignment="1">
      <alignment horizontal="center" vertical="center"/>
    </xf>
    <xf numFmtId="0" fontId="23" fillId="12" borderId="90" xfId="1" applyNumberFormat="1" applyFont="1" applyFill="1" applyBorder="1" applyAlignment="1">
      <alignment horizontal="center" vertical="center"/>
    </xf>
    <xf numFmtId="0" fontId="23" fillId="12" borderId="83" xfId="1" applyNumberFormat="1" applyFont="1" applyFill="1" applyBorder="1" applyAlignment="1">
      <alignment horizontal="center" vertical="center"/>
    </xf>
    <xf numFmtId="0" fontId="23" fillId="12" borderId="36" xfId="1" applyNumberFormat="1" applyFont="1" applyFill="1" applyBorder="1" applyAlignment="1">
      <alignment horizontal="center" vertical="center"/>
    </xf>
    <xf numFmtId="41" fontId="23" fillId="12" borderId="92" xfId="2" applyNumberFormat="1" applyFont="1" applyFill="1" applyBorder="1" applyAlignment="1">
      <alignment horizontal="center" vertical="center"/>
    </xf>
    <xf numFmtId="41" fontId="23" fillId="12" borderId="91" xfId="2" applyNumberFormat="1" applyFont="1" applyFill="1" applyBorder="1" applyAlignment="1">
      <alignment horizontal="center" vertical="center"/>
    </xf>
    <xf numFmtId="0" fontId="23" fillId="13" borderId="19" xfId="1" applyNumberFormat="1" applyFont="1" applyFill="1" applyBorder="1" applyAlignment="1">
      <alignment horizontal="center" vertical="center"/>
    </xf>
    <xf numFmtId="0" fontId="23" fillId="13" borderId="39" xfId="1" applyNumberFormat="1" applyFont="1" applyFill="1" applyBorder="1" applyAlignment="1">
      <alignment horizontal="center" vertical="center"/>
    </xf>
    <xf numFmtId="0" fontId="23" fillId="13" borderId="20" xfId="1" applyNumberFormat="1" applyFont="1" applyFill="1" applyBorder="1" applyAlignment="1">
      <alignment horizontal="center" vertical="center"/>
    </xf>
    <xf numFmtId="177" fontId="23" fillId="13" borderId="104" xfId="16" applyNumberFormat="1" applyFont="1" applyFill="1" applyBorder="1" applyAlignment="1">
      <alignment horizontal="right" vertical="center" wrapText="1"/>
    </xf>
    <xf numFmtId="177" fontId="23" fillId="13" borderId="35" xfId="16" applyNumberFormat="1" applyFont="1" applyFill="1" applyBorder="1" applyAlignment="1">
      <alignment horizontal="right" vertical="center" wrapText="1"/>
    </xf>
  </cellXfs>
  <cellStyles count="32">
    <cellStyle name="백분율 2" xfId="26"/>
    <cellStyle name="쉼표 [0]" xfId="10" builtinId="6"/>
    <cellStyle name="쉼표 [0] 2" xfId="2"/>
    <cellStyle name="쉼표 [0] 2 2" xfId="27"/>
    <cellStyle name="쉼표 [0] 3" xfId="6"/>
    <cellStyle name="쉼표 [0] 4" xfId="23"/>
    <cellStyle name="쉼표 [0] 5" xfId="28"/>
    <cellStyle name="쉼표 [0] 6" xfId="29"/>
    <cellStyle name="쉼표 [0] 7" xfId="13"/>
    <cellStyle name="쉼표 [0] 7 2" xfId="15"/>
    <cellStyle name="쉼표 [0] 8" xfId="31"/>
    <cellStyle name="표준" xfId="0" builtinId="0"/>
    <cellStyle name="표준 10" xfId="22"/>
    <cellStyle name="표준 11" xfId="30"/>
    <cellStyle name="표준 15" xfId="12"/>
    <cellStyle name="표준 15 2" xfId="14"/>
    <cellStyle name="표준 2" xfId="1"/>
    <cellStyle name="표준 2 2" xfId="24"/>
    <cellStyle name="표준 3" xfId="3"/>
    <cellStyle name="표준 3 2" xfId="21"/>
    <cellStyle name="표준 3 3" xfId="25"/>
    <cellStyle name="표준 4" xfId="4"/>
    <cellStyle name="표준 4 2" xfId="8"/>
    <cellStyle name="표준 4 2 2" xfId="17"/>
    <cellStyle name="표준 5" xfId="5"/>
    <cellStyle name="표준 5 2" xfId="9"/>
    <cellStyle name="표준 5 2 2" xfId="16"/>
    <cellStyle name="표준 6" xfId="11"/>
    <cellStyle name="표준 6 2" xfId="20"/>
    <cellStyle name="표준 7" xfId="19"/>
    <cellStyle name="표준 8" xfId="7"/>
    <cellStyle name="표준 9" xfId="18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3"/>
  <sheetViews>
    <sheetView tabSelected="1" workbookViewId="0">
      <selection activeCell="B1" sqref="B1:K1"/>
    </sheetView>
  </sheetViews>
  <sheetFormatPr defaultColWidth="9" defaultRowHeight="16.5"/>
  <cols>
    <col min="1" max="1" width="2.375" style="1" customWidth="1"/>
    <col min="2" max="2" width="7.75" style="222" customWidth="1"/>
    <col min="3" max="3" width="13.75" style="222" customWidth="1"/>
    <col min="4" max="5" width="13.625" style="222" customWidth="1"/>
    <col min="6" max="6" width="13.75" style="222" customWidth="1"/>
    <col min="7" max="7" width="6.875" style="222" customWidth="1"/>
    <col min="8" max="8" width="13.75" style="222" customWidth="1"/>
    <col min="9" max="10" width="13.625" style="222" customWidth="1"/>
    <col min="11" max="11" width="13.75" style="222" customWidth="1"/>
    <col min="12" max="12" width="9" style="1"/>
    <col min="13" max="13" width="9.375" style="92" bestFit="1" customWidth="1"/>
    <col min="14" max="15" width="10.875" style="92" bestFit="1" customWidth="1"/>
    <col min="16" max="16384" width="9" style="1"/>
  </cols>
  <sheetData>
    <row r="1" spans="2:15" ht="36" customHeight="1">
      <c r="B1" s="490" t="s">
        <v>320</v>
      </c>
      <c r="C1" s="490"/>
      <c r="D1" s="490"/>
      <c r="E1" s="490"/>
      <c r="F1" s="490"/>
      <c r="G1" s="490"/>
      <c r="H1" s="490"/>
      <c r="I1" s="490"/>
      <c r="J1" s="490"/>
      <c r="K1" s="490"/>
    </row>
    <row r="2" spans="2:15" ht="24.95" customHeight="1" thickBot="1">
      <c r="B2" s="409" t="s">
        <v>321</v>
      </c>
    </row>
    <row r="3" spans="2:15" ht="24.95" customHeight="1">
      <c r="B3" s="491" t="s">
        <v>57</v>
      </c>
      <c r="C3" s="492"/>
      <c r="D3" s="492"/>
      <c r="E3" s="492"/>
      <c r="F3" s="493"/>
      <c r="G3" s="491" t="s">
        <v>58</v>
      </c>
      <c r="H3" s="492"/>
      <c r="I3" s="492"/>
      <c r="J3" s="492"/>
      <c r="K3" s="494"/>
    </row>
    <row r="4" spans="2:15" ht="24.95" customHeight="1">
      <c r="B4" s="495" t="s">
        <v>72</v>
      </c>
      <c r="C4" s="496"/>
      <c r="D4" s="223" t="s">
        <v>284</v>
      </c>
      <c r="E4" s="223" t="s">
        <v>285</v>
      </c>
      <c r="F4" s="224" t="s">
        <v>50</v>
      </c>
      <c r="G4" s="495" t="s">
        <v>61</v>
      </c>
      <c r="H4" s="496"/>
      <c r="I4" s="223" t="s">
        <v>284</v>
      </c>
      <c r="J4" s="223" t="s">
        <v>285</v>
      </c>
      <c r="K4" s="225" t="s">
        <v>50</v>
      </c>
    </row>
    <row r="5" spans="2:15" ht="24.95" customHeight="1" thickBot="1">
      <c r="B5" s="497"/>
      <c r="C5" s="498"/>
      <c r="D5" s="226" t="s">
        <v>53</v>
      </c>
      <c r="E5" s="226" t="s">
        <v>54</v>
      </c>
      <c r="F5" s="227" t="s">
        <v>196</v>
      </c>
      <c r="G5" s="497"/>
      <c r="H5" s="498"/>
      <c r="I5" s="226" t="s">
        <v>53</v>
      </c>
      <c r="J5" s="226" t="s">
        <v>54</v>
      </c>
      <c r="K5" s="228" t="s">
        <v>244</v>
      </c>
      <c r="M5" s="1"/>
      <c r="N5" s="1"/>
      <c r="O5" s="1"/>
    </row>
    <row r="6" spans="2:15" ht="24.95" customHeight="1" thickBot="1">
      <c r="B6" s="487" t="s">
        <v>8</v>
      </c>
      <c r="C6" s="488"/>
      <c r="D6" s="229">
        <f>SUM(D9,D14,D17,D19,D7,D8,D18)</f>
        <v>4926102080</v>
      </c>
      <c r="E6" s="229">
        <f>SUM(E9,E14,E17,E19,E7,E8,E18)</f>
        <v>3831449562</v>
      </c>
      <c r="F6" s="229">
        <f>SUM(F9,F14,F17,F19,F7,F8,F18)</f>
        <v>1094652518</v>
      </c>
      <c r="G6" s="487" t="s">
        <v>63</v>
      </c>
      <c r="H6" s="488"/>
      <c r="I6" s="240">
        <f>I7+I11+I12+I13+I14+I15+I16</f>
        <v>4926102080</v>
      </c>
      <c r="J6" s="240">
        <f>J7+J11+J12+J13+J14+J15+J16</f>
        <v>3831449562</v>
      </c>
      <c r="K6" s="241">
        <f>K7+K11+K12+K13+K14+K15+K16</f>
        <v>1094652518</v>
      </c>
      <c r="M6" s="1"/>
      <c r="N6" s="1"/>
      <c r="O6" s="1"/>
    </row>
    <row r="7" spans="2:15" s="93" customFormat="1" ht="24.95" customHeight="1">
      <c r="B7" s="499" t="s">
        <v>204</v>
      </c>
      <c r="C7" s="500"/>
      <c r="D7" s="403">
        <v>1579673920</v>
      </c>
      <c r="E7" s="403">
        <v>649126666</v>
      </c>
      <c r="F7" s="293">
        <f>D7-E7</f>
        <v>930547254</v>
      </c>
      <c r="G7" s="501" t="s">
        <v>42</v>
      </c>
      <c r="H7" s="242" t="s">
        <v>36</v>
      </c>
      <c r="I7" s="407">
        <f>SUM(I8:I10)</f>
        <v>256997300</v>
      </c>
      <c r="J7" s="407">
        <f>J8+J9+J10</f>
        <v>235177420</v>
      </c>
      <c r="K7" s="294">
        <f>I7-J7</f>
        <v>21819880</v>
      </c>
    </row>
    <row r="8" spans="2:15" s="93" customFormat="1" ht="24.95" customHeight="1">
      <c r="B8" s="485" t="s">
        <v>205</v>
      </c>
      <c r="C8" s="486"/>
      <c r="D8" s="295">
        <v>0</v>
      </c>
      <c r="E8" s="295">
        <v>287370834</v>
      </c>
      <c r="F8" s="295">
        <f>D8-E8</f>
        <v>-287370834</v>
      </c>
      <c r="G8" s="501"/>
      <c r="H8" s="395" t="s">
        <v>55</v>
      </c>
      <c r="I8" s="408">
        <v>218972330</v>
      </c>
      <c r="J8" s="408">
        <v>208650870</v>
      </c>
      <c r="K8" s="243">
        <f>I8-J8</f>
        <v>10321460</v>
      </c>
    </row>
    <row r="9" spans="2:15" s="93" customFormat="1" ht="21.95" customHeight="1">
      <c r="B9" s="489" t="s">
        <v>39</v>
      </c>
      <c r="C9" s="230" t="s">
        <v>36</v>
      </c>
      <c r="D9" s="296">
        <f>D10+D11+D12+D13</f>
        <v>3346428160</v>
      </c>
      <c r="E9" s="296">
        <f>E10+E11+E12+E13</f>
        <v>2801549719</v>
      </c>
      <c r="F9" s="296">
        <f>F10+F11+F12+F13</f>
        <v>544878441</v>
      </c>
      <c r="G9" s="501"/>
      <c r="H9" s="395" t="s">
        <v>14</v>
      </c>
      <c r="I9" s="238">
        <v>3100000</v>
      </c>
      <c r="J9" s="238">
        <v>2963980</v>
      </c>
      <c r="K9" s="243">
        <f>I9-J9</f>
        <v>136020</v>
      </c>
    </row>
    <row r="10" spans="2:15" s="93" customFormat="1" ht="21.95" customHeight="1">
      <c r="B10" s="489"/>
      <c r="C10" s="230" t="s">
        <v>206</v>
      </c>
      <c r="D10" s="404">
        <v>919487000</v>
      </c>
      <c r="E10" s="404">
        <v>756023468</v>
      </c>
      <c r="F10" s="297">
        <f>D10-E10</f>
        <v>163463532</v>
      </c>
      <c r="G10" s="502"/>
      <c r="H10" s="395" t="s">
        <v>169</v>
      </c>
      <c r="I10" s="238">
        <v>34924970</v>
      </c>
      <c r="J10" s="238">
        <v>23562570</v>
      </c>
      <c r="K10" s="243">
        <f>I10-J10</f>
        <v>11362400</v>
      </c>
    </row>
    <row r="11" spans="2:15" s="93" customFormat="1" ht="21.95" customHeight="1">
      <c r="B11" s="489"/>
      <c r="C11" s="230" t="s">
        <v>207</v>
      </c>
      <c r="D11" s="405">
        <v>1269169580</v>
      </c>
      <c r="E11" s="405">
        <v>1066920396</v>
      </c>
      <c r="F11" s="297">
        <f>D11-E11</f>
        <v>202249184</v>
      </c>
      <c r="G11" s="476" t="s">
        <v>187</v>
      </c>
      <c r="H11" s="477"/>
      <c r="I11" s="238">
        <v>0</v>
      </c>
      <c r="J11" s="238">
        <v>0</v>
      </c>
      <c r="K11" s="243">
        <f t="shared" ref="K11" si="0">I11-J11</f>
        <v>0</v>
      </c>
    </row>
    <row r="12" spans="2:15" s="93" customFormat="1" ht="21.95" customHeight="1">
      <c r="B12" s="489"/>
      <c r="C12" s="230" t="s">
        <v>241</v>
      </c>
      <c r="D12" s="405">
        <v>1157771580</v>
      </c>
      <c r="E12" s="405">
        <v>978605855</v>
      </c>
      <c r="F12" s="297">
        <f>D12-E12</f>
        <v>179165725</v>
      </c>
      <c r="G12" s="480" t="s">
        <v>242</v>
      </c>
      <c r="H12" s="481"/>
      <c r="I12" s="238">
        <v>4669104780</v>
      </c>
      <c r="J12" s="238">
        <v>2618372948</v>
      </c>
      <c r="K12" s="243">
        <f>I12-J12</f>
        <v>2050731832</v>
      </c>
    </row>
    <row r="13" spans="2:15" s="93" customFormat="1" ht="21.95" customHeight="1">
      <c r="B13" s="489"/>
      <c r="C13" s="230" t="s">
        <v>208</v>
      </c>
      <c r="D13" s="404">
        <v>0</v>
      </c>
      <c r="E13" s="404">
        <v>0</v>
      </c>
      <c r="F13" s="297">
        <f t="shared" ref="F13" si="1">D13-E13</f>
        <v>0</v>
      </c>
      <c r="G13" s="476" t="s">
        <v>435</v>
      </c>
      <c r="H13" s="477"/>
      <c r="I13" s="238">
        <v>0</v>
      </c>
      <c r="J13" s="239">
        <v>277195119</v>
      </c>
      <c r="K13" s="243">
        <f>I13-J13</f>
        <v>-277195119</v>
      </c>
    </row>
    <row r="14" spans="2:15" s="93" customFormat="1" ht="21.95" customHeight="1">
      <c r="B14" s="482" t="s">
        <v>43</v>
      </c>
      <c r="C14" s="231" t="s">
        <v>36</v>
      </c>
      <c r="D14" s="296">
        <f>D15+D16</f>
        <v>0</v>
      </c>
      <c r="E14" s="296">
        <f>E15+E16</f>
        <v>0</v>
      </c>
      <c r="F14" s="298">
        <f>D14-E14</f>
        <v>0</v>
      </c>
      <c r="G14" s="476" t="s">
        <v>83</v>
      </c>
      <c r="H14" s="477"/>
      <c r="I14" s="238">
        <v>0</v>
      </c>
      <c r="J14" s="239">
        <v>1585</v>
      </c>
      <c r="K14" s="243">
        <f>I14-J14</f>
        <v>-1585</v>
      </c>
    </row>
    <row r="15" spans="2:15" s="93" customFormat="1" ht="21.95" customHeight="1">
      <c r="B15" s="482"/>
      <c r="C15" s="231" t="s">
        <v>1</v>
      </c>
      <c r="D15" s="405">
        <v>0</v>
      </c>
      <c r="E15" s="405">
        <v>0</v>
      </c>
      <c r="F15" s="297">
        <f>D15-E15</f>
        <v>0</v>
      </c>
      <c r="G15" s="480" t="s">
        <v>214</v>
      </c>
      <c r="H15" s="481"/>
      <c r="I15" s="238">
        <v>0</v>
      </c>
      <c r="J15" s="239">
        <v>57635543</v>
      </c>
      <c r="K15" s="243">
        <f>I15-J15</f>
        <v>-57635543</v>
      </c>
    </row>
    <row r="16" spans="2:15" s="93" customFormat="1" ht="21.95" customHeight="1">
      <c r="B16" s="482"/>
      <c r="C16" s="231" t="s">
        <v>2</v>
      </c>
      <c r="D16" s="404">
        <v>0</v>
      </c>
      <c r="E16" s="404">
        <v>0</v>
      </c>
      <c r="F16" s="297">
        <f>D16-E16</f>
        <v>0</v>
      </c>
      <c r="G16" s="480" t="s">
        <v>243</v>
      </c>
      <c r="H16" s="481"/>
      <c r="I16" s="238">
        <v>0</v>
      </c>
      <c r="J16" s="239">
        <v>643066947</v>
      </c>
      <c r="K16" s="243">
        <f>I16-J16</f>
        <v>-643066947</v>
      </c>
    </row>
    <row r="17" spans="2:15" s="93" customFormat="1" ht="21.95" customHeight="1">
      <c r="B17" s="485" t="s">
        <v>209</v>
      </c>
      <c r="C17" s="486"/>
      <c r="D17" s="404">
        <v>0</v>
      </c>
      <c r="E17" s="404">
        <v>0</v>
      </c>
      <c r="F17" s="297">
        <f>D17-E17</f>
        <v>0</v>
      </c>
      <c r="G17" s="483"/>
      <c r="H17" s="484"/>
      <c r="I17" s="239"/>
      <c r="J17" s="239"/>
      <c r="K17" s="244"/>
    </row>
    <row r="18" spans="2:15" s="93" customFormat="1" ht="21.95" customHeight="1">
      <c r="B18" s="485" t="s">
        <v>210</v>
      </c>
      <c r="C18" s="486"/>
      <c r="D18" s="404">
        <v>0</v>
      </c>
      <c r="E18" s="404">
        <f>192672+1585</f>
        <v>194257</v>
      </c>
      <c r="F18" s="297">
        <f t="shared" ref="F18:F21" si="2">D18-E18</f>
        <v>-194257</v>
      </c>
      <c r="G18" s="478"/>
      <c r="H18" s="479"/>
      <c r="I18" s="239"/>
      <c r="J18" s="239"/>
      <c r="K18" s="244"/>
    </row>
    <row r="19" spans="2:15" s="93" customFormat="1" ht="21.95" customHeight="1">
      <c r="B19" s="474" t="s">
        <v>211</v>
      </c>
      <c r="C19" s="230" t="s">
        <v>36</v>
      </c>
      <c r="D19" s="296">
        <f>D20+D21</f>
        <v>0</v>
      </c>
      <c r="E19" s="296">
        <f>E20+E21</f>
        <v>93208086</v>
      </c>
      <c r="F19" s="296">
        <f>F20+F21</f>
        <v>-93208086</v>
      </c>
      <c r="G19" s="275"/>
      <c r="H19" s="276"/>
      <c r="I19" s="239"/>
      <c r="J19" s="239"/>
      <c r="K19" s="245"/>
    </row>
    <row r="20" spans="2:15" s="93" customFormat="1" ht="21.95" customHeight="1">
      <c r="B20" s="474"/>
      <c r="C20" s="232" t="s">
        <v>211</v>
      </c>
      <c r="D20" s="404">
        <v>0</v>
      </c>
      <c r="E20" s="404">
        <v>93208086</v>
      </c>
      <c r="F20" s="297">
        <f t="shared" si="2"/>
        <v>-93208086</v>
      </c>
      <c r="G20" s="275"/>
      <c r="H20" s="276"/>
      <c r="I20" s="239"/>
      <c r="J20" s="239"/>
      <c r="K20" s="245"/>
    </row>
    <row r="21" spans="2:15" s="93" customFormat="1" ht="21.95" customHeight="1" thickBot="1">
      <c r="B21" s="475"/>
      <c r="C21" s="233" t="s">
        <v>212</v>
      </c>
      <c r="D21" s="406">
        <v>0</v>
      </c>
      <c r="E21" s="406">
        <v>0</v>
      </c>
      <c r="F21" s="299">
        <f t="shared" si="2"/>
        <v>0</v>
      </c>
      <c r="G21" s="472"/>
      <c r="H21" s="473"/>
      <c r="I21" s="246"/>
      <c r="J21" s="246"/>
      <c r="K21" s="247"/>
      <c r="L21" s="94"/>
      <c r="M21" s="95"/>
      <c r="N21" s="95"/>
      <c r="O21" s="95"/>
    </row>
    <row r="22" spans="2:15" s="93" customFormat="1">
      <c r="B22" s="234"/>
      <c r="C22" s="234"/>
      <c r="D22" s="94"/>
      <c r="E22" s="94"/>
      <c r="F22" s="94"/>
      <c r="G22" s="94"/>
      <c r="H22" s="94"/>
      <c r="I22" s="94"/>
      <c r="J22" s="94"/>
      <c r="K22" s="94"/>
      <c r="L22" s="94"/>
      <c r="M22" s="95"/>
      <c r="N22" s="95"/>
      <c r="O22" s="95"/>
    </row>
    <row r="23" spans="2:15" s="93" customFormat="1">
      <c r="B23" s="234"/>
      <c r="C23" s="235"/>
      <c r="D23" s="236"/>
      <c r="E23" s="234"/>
      <c r="F23" s="234"/>
      <c r="G23" s="234"/>
      <c r="H23" s="234"/>
      <c r="I23" s="234"/>
      <c r="J23" s="234"/>
      <c r="K23" s="234"/>
    </row>
    <row r="24" spans="2:15" s="93" customFormat="1">
      <c r="B24" s="234"/>
      <c r="C24" s="234"/>
      <c r="D24" s="236"/>
      <c r="E24" s="234"/>
      <c r="F24" s="234"/>
      <c r="G24" s="234"/>
      <c r="H24" s="234"/>
      <c r="I24" s="234"/>
      <c r="J24" s="234"/>
      <c r="K24" s="234"/>
    </row>
    <row r="25" spans="2:15">
      <c r="D25" s="237"/>
      <c r="M25" s="1"/>
      <c r="N25" s="1"/>
      <c r="O25" s="1"/>
    </row>
    <row r="26" spans="2:15">
      <c r="D26" s="237"/>
      <c r="M26" s="1"/>
      <c r="N26" s="1"/>
      <c r="O26" s="1"/>
    </row>
    <row r="27" spans="2:15">
      <c r="D27" s="237"/>
      <c r="M27" s="1"/>
      <c r="N27" s="1"/>
      <c r="O27" s="1"/>
    </row>
    <row r="28" spans="2:15">
      <c r="D28" s="237"/>
      <c r="M28" s="1"/>
      <c r="N28" s="1"/>
      <c r="O28" s="1"/>
    </row>
    <row r="29" spans="2:15">
      <c r="D29" s="237"/>
      <c r="M29" s="1"/>
      <c r="N29" s="1"/>
      <c r="O29" s="1"/>
    </row>
    <row r="30" spans="2:15">
      <c r="D30" s="237"/>
      <c r="M30" s="1"/>
      <c r="N30" s="1"/>
      <c r="O30" s="1"/>
    </row>
    <row r="31" spans="2:15">
      <c r="D31" s="237"/>
      <c r="M31" s="1"/>
      <c r="N31" s="1"/>
      <c r="O31" s="1"/>
    </row>
    <row r="32" spans="2:15">
      <c r="D32" s="237"/>
      <c r="M32" s="1"/>
      <c r="N32" s="1"/>
      <c r="O32" s="1"/>
    </row>
    <row r="33" spans="4:15">
      <c r="D33" s="237"/>
      <c r="M33" s="1"/>
      <c r="N33" s="1"/>
      <c r="O33" s="1"/>
    </row>
    <row r="34" spans="4:15">
      <c r="D34" s="237"/>
      <c r="M34" s="1"/>
      <c r="N34" s="1"/>
      <c r="O34" s="1"/>
    </row>
    <row r="35" spans="4:15">
      <c r="D35" s="237"/>
      <c r="M35" s="1"/>
      <c r="N35" s="1"/>
      <c r="O35" s="1"/>
    </row>
    <row r="36" spans="4:15">
      <c r="D36" s="237"/>
      <c r="M36" s="1"/>
      <c r="N36" s="1"/>
      <c r="O36" s="1"/>
    </row>
    <row r="37" spans="4:15">
      <c r="D37" s="237"/>
      <c r="M37" s="1"/>
      <c r="N37" s="1"/>
      <c r="O37" s="1"/>
    </row>
    <row r="38" spans="4:15">
      <c r="D38" s="237"/>
      <c r="M38" s="1"/>
      <c r="N38" s="1"/>
      <c r="O38" s="1"/>
    </row>
    <row r="39" spans="4:15">
      <c r="D39" s="237"/>
      <c r="M39" s="1"/>
      <c r="N39" s="1"/>
      <c r="O39" s="1"/>
    </row>
    <row r="40" spans="4:15">
      <c r="D40" s="237"/>
      <c r="M40" s="1"/>
      <c r="N40" s="1"/>
      <c r="O40" s="1"/>
    </row>
    <row r="41" spans="4:15">
      <c r="D41" s="237"/>
      <c r="M41" s="1"/>
      <c r="N41" s="1"/>
      <c r="O41" s="1"/>
    </row>
    <row r="42" spans="4:15">
      <c r="D42" s="237"/>
      <c r="M42" s="1"/>
      <c r="N42" s="1"/>
      <c r="O42" s="1"/>
    </row>
    <row r="43" spans="4:15">
      <c r="D43" s="237"/>
      <c r="M43" s="1"/>
      <c r="N43" s="1"/>
      <c r="O43" s="1"/>
    </row>
  </sheetData>
  <sheetProtection password="CC3F" sheet="1" objects="1" scenarios="1"/>
  <mergeCells count="24">
    <mergeCell ref="B6:C6"/>
    <mergeCell ref="G6:H6"/>
    <mergeCell ref="B9:B13"/>
    <mergeCell ref="B1:K1"/>
    <mergeCell ref="B3:F3"/>
    <mergeCell ref="G3:K3"/>
    <mergeCell ref="B4:C5"/>
    <mergeCell ref="G4:H5"/>
    <mergeCell ref="B7:C7"/>
    <mergeCell ref="B8:C8"/>
    <mergeCell ref="G11:H11"/>
    <mergeCell ref="G13:H13"/>
    <mergeCell ref="G7:G10"/>
    <mergeCell ref="G12:H12"/>
    <mergeCell ref="G21:H21"/>
    <mergeCell ref="B19:B21"/>
    <mergeCell ref="G14:H14"/>
    <mergeCell ref="G18:H18"/>
    <mergeCell ref="G16:H16"/>
    <mergeCell ref="B14:B16"/>
    <mergeCell ref="G17:H17"/>
    <mergeCell ref="B17:C17"/>
    <mergeCell ref="B18:C18"/>
    <mergeCell ref="G15:H15"/>
  </mergeCells>
  <phoneticPr fontId="12" type="noConversion"/>
  <pageMargins left="0.69972223043441772" right="0.69972223043441772" top="0.75" bottom="0.75" header="0.30000001192092896" footer="0.30000001192092896"/>
  <pageSetup paperSize="9" scale="9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zoomScaleNormal="100" workbookViewId="0">
      <selection sqref="A1:F1"/>
    </sheetView>
  </sheetViews>
  <sheetFormatPr defaultRowHeight="13.5"/>
  <cols>
    <col min="1" max="1" width="8.625" style="420" customWidth="1"/>
    <col min="2" max="2" width="19.125" style="420" bestFit="1" customWidth="1"/>
    <col min="3" max="3" width="29.625" style="421" customWidth="1"/>
    <col min="4" max="4" width="16.5" style="415" customWidth="1"/>
    <col min="5" max="5" width="25.75" style="422" bestFit="1" customWidth="1"/>
    <col min="6" max="6" width="9.5" style="7" customWidth="1"/>
    <col min="7" max="7" width="44" style="7" bestFit="1" customWidth="1"/>
    <col min="8" max="8" width="11" style="7" customWidth="1"/>
    <col min="9" max="9" width="12.875" style="7" customWidth="1"/>
    <col min="10" max="10" width="12.125" style="7" customWidth="1"/>
    <col min="11" max="11" width="9" style="7" customWidth="1"/>
    <col min="12" max="17" width="9" style="7"/>
    <col min="18" max="18" width="36.5" style="7" bestFit="1" customWidth="1"/>
    <col min="19" max="239" width="9" style="7"/>
    <col min="240" max="240" width="8.625" style="7" customWidth="1"/>
    <col min="241" max="241" width="13.5" style="7" customWidth="1"/>
    <col min="242" max="242" width="18.25" style="7" customWidth="1"/>
    <col min="243" max="243" width="16.5" style="7" customWidth="1"/>
    <col min="244" max="244" width="26.125" style="7" customWidth="1"/>
    <col min="245" max="245" width="9.5" style="7" customWidth="1"/>
    <col min="246" max="495" width="9" style="7"/>
    <col min="496" max="496" width="8.625" style="7" customWidth="1"/>
    <col min="497" max="497" width="13.5" style="7" customWidth="1"/>
    <col min="498" max="498" width="18.25" style="7" customWidth="1"/>
    <col min="499" max="499" width="16.5" style="7" customWidth="1"/>
    <col min="500" max="500" width="26.125" style="7" customWidth="1"/>
    <col min="501" max="501" width="9.5" style="7" customWidth="1"/>
    <col min="502" max="751" width="9" style="7"/>
    <col min="752" max="752" width="8.625" style="7" customWidth="1"/>
    <col min="753" max="753" width="13.5" style="7" customWidth="1"/>
    <col min="754" max="754" width="18.25" style="7" customWidth="1"/>
    <col min="755" max="755" width="16.5" style="7" customWidth="1"/>
    <col min="756" max="756" width="26.125" style="7" customWidth="1"/>
    <col min="757" max="757" width="9.5" style="7" customWidth="1"/>
    <col min="758" max="1007" width="9" style="7"/>
    <col min="1008" max="1008" width="8.625" style="7" customWidth="1"/>
    <col min="1009" max="1009" width="13.5" style="7" customWidth="1"/>
    <col min="1010" max="1010" width="18.25" style="7" customWidth="1"/>
    <col min="1011" max="1011" width="16.5" style="7" customWidth="1"/>
    <col min="1012" max="1012" width="26.125" style="7" customWidth="1"/>
    <col min="1013" max="1013" width="9.5" style="7" customWidth="1"/>
    <col min="1014" max="1263" width="9" style="7"/>
    <col min="1264" max="1264" width="8.625" style="7" customWidth="1"/>
    <col min="1265" max="1265" width="13.5" style="7" customWidth="1"/>
    <col min="1266" max="1266" width="18.25" style="7" customWidth="1"/>
    <col min="1267" max="1267" width="16.5" style="7" customWidth="1"/>
    <col min="1268" max="1268" width="26.125" style="7" customWidth="1"/>
    <col min="1269" max="1269" width="9.5" style="7" customWidth="1"/>
    <col min="1270" max="1519" width="9" style="7"/>
    <col min="1520" max="1520" width="8.625" style="7" customWidth="1"/>
    <col min="1521" max="1521" width="13.5" style="7" customWidth="1"/>
    <col min="1522" max="1522" width="18.25" style="7" customWidth="1"/>
    <col min="1523" max="1523" width="16.5" style="7" customWidth="1"/>
    <col min="1524" max="1524" width="26.125" style="7" customWidth="1"/>
    <col min="1525" max="1525" width="9.5" style="7" customWidth="1"/>
    <col min="1526" max="1775" width="9" style="7"/>
    <col min="1776" max="1776" width="8.625" style="7" customWidth="1"/>
    <col min="1777" max="1777" width="13.5" style="7" customWidth="1"/>
    <col min="1778" max="1778" width="18.25" style="7" customWidth="1"/>
    <col min="1779" max="1779" width="16.5" style="7" customWidth="1"/>
    <col min="1780" max="1780" width="26.125" style="7" customWidth="1"/>
    <col min="1781" max="1781" width="9.5" style="7" customWidth="1"/>
    <col min="1782" max="2031" width="9" style="7"/>
    <col min="2032" max="2032" width="8.625" style="7" customWidth="1"/>
    <col min="2033" max="2033" width="13.5" style="7" customWidth="1"/>
    <col min="2034" max="2034" width="18.25" style="7" customWidth="1"/>
    <col min="2035" max="2035" width="16.5" style="7" customWidth="1"/>
    <col min="2036" max="2036" width="26.125" style="7" customWidth="1"/>
    <col min="2037" max="2037" width="9.5" style="7" customWidth="1"/>
    <col min="2038" max="2287" width="9" style="7"/>
    <col min="2288" max="2288" width="8.625" style="7" customWidth="1"/>
    <col min="2289" max="2289" width="13.5" style="7" customWidth="1"/>
    <col min="2290" max="2290" width="18.25" style="7" customWidth="1"/>
    <col min="2291" max="2291" width="16.5" style="7" customWidth="1"/>
    <col min="2292" max="2292" width="26.125" style="7" customWidth="1"/>
    <col min="2293" max="2293" width="9.5" style="7" customWidth="1"/>
    <col min="2294" max="2543" width="9" style="7"/>
    <col min="2544" max="2544" width="8.625" style="7" customWidth="1"/>
    <col min="2545" max="2545" width="13.5" style="7" customWidth="1"/>
    <col min="2546" max="2546" width="18.25" style="7" customWidth="1"/>
    <col min="2547" max="2547" width="16.5" style="7" customWidth="1"/>
    <col min="2548" max="2548" width="26.125" style="7" customWidth="1"/>
    <col min="2549" max="2549" width="9.5" style="7" customWidth="1"/>
    <col min="2550" max="2799" width="9" style="7"/>
    <col min="2800" max="2800" width="8.625" style="7" customWidth="1"/>
    <col min="2801" max="2801" width="13.5" style="7" customWidth="1"/>
    <col min="2802" max="2802" width="18.25" style="7" customWidth="1"/>
    <col min="2803" max="2803" width="16.5" style="7" customWidth="1"/>
    <col min="2804" max="2804" width="26.125" style="7" customWidth="1"/>
    <col min="2805" max="2805" width="9.5" style="7" customWidth="1"/>
    <col min="2806" max="3055" width="9" style="7"/>
    <col min="3056" max="3056" width="8.625" style="7" customWidth="1"/>
    <col min="3057" max="3057" width="13.5" style="7" customWidth="1"/>
    <col min="3058" max="3058" width="18.25" style="7" customWidth="1"/>
    <col min="3059" max="3059" width="16.5" style="7" customWidth="1"/>
    <col min="3060" max="3060" width="26.125" style="7" customWidth="1"/>
    <col min="3061" max="3061" width="9.5" style="7" customWidth="1"/>
    <col min="3062" max="3311" width="9" style="7"/>
    <col min="3312" max="3312" width="8.625" style="7" customWidth="1"/>
    <col min="3313" max="3313" width="13.5" style="7" customWidth="1"/>
    <col min="3314" max="3314" width="18.25" style="7" customWidth="1"/>
    <col min="3315" max="3315" width="16.5" style="7" customWidth="1"/>
    <col min="3316" max="3316" width="26.125" style="7" customWidth="1"/>
    <col min="3317" max="3317" width="9.5" style="7" customWidth="1"/>
    <col min="3318" max="3567" width="9" style="7"/>
    <col min="3568" max="3568" width="8.625" style="7" customWidth="1"/>
    <col min="3569" max="3569" width="13.5" style="7" customWidth="1"/>
    <col min="3570" max="3570" width="18.25" style="7" customWidth="1"/>
    <col min="3571" max="3571" width="16.5" style="7" customWidth="1"/>
    <col min="3572" max="3572" width="26.125" style="7" customWidth="1"/>
    <col min="3573" max="3573" width="9.5" style="7" customWidth="1"/>
    <col min="3574" max="3823" width="9" style="7"/>
    <col min="3824" max="3824" width="8.625" style="7" customWidth="1"/>
    <col min="3825" max="3825" width="13.5" style="7" customWidth="1"/>
    <col min="3826" max="3826" width="18.25" style="7" customWidth="1"/>
    <col min="3827" max="3827" width="16.5" style="7" customWidth="1"/>
    <col min="3828" max="3828" width="26.125" style="7" customWidth="1"/>
    <col min="3829" max="3829" width="9.5" style="7" customWidth="1"/>
    <col min="3830" max="4079" width="9" style="7"/>
    <col min="4080" max="4080" width="8.625" style="7" customWidth="1"/>
    <col min="4081" max="4081" width="13.5" style="7" customWidth="1"/>
    <col min="4082" max="4082" width="18.25" style="7" customWidth="1"/>
    <col min="4083" max="4083" width="16.5" style="7" customWidth="1"/>
    <col min="4084" max="4084" width="26.125" style="7" customWidth="1"/>
    <col min="4085" max="4085" width="9.5" style="7" customWidth="1"/>
    <col min="4086" max="4335" width="9" style="7"/>
    <col min="4336" max="4336" width="8.625" style="7" customWidth="1"/>
    <col min="4337" max="4337" width="13.5" style="7" customWidth="1"/>
    <col min="4338" max="4338" width="18.25" style="7" customWidth="1"/>
    <col min="4339" max="4339" width="16.5" style="7" customWidth="1"/>
    <col min="4340" max="4340" width="26.125" style="7" customWidth="1"/>
    <col min="4341" max="4341" width="9.5" style="7" customWidth="1"/>
    <col min="4342" max="4591" width="9" style="7"/>
    <col min="4592" max="4592" width="8.625" style="7" customWidth="1"/>
    <col min="4593" max="4593" width="13.5" style="7" customWidth="1"/>
    <col min="4594" max="4594" width="18.25" style="7" customWidth="1"/>
    <col min="4595" max="4595" width="16.5" style="7" customWidth="1"/>
    <col min="4596" max="4596" width="26.125" style="7" customWidth="1"/>
    <col min="4597" max="4597" width="9.5" style="7" customWidth="1"/>
    <col min="4598" max="4847" width="9" style="7"/>
    <col min="4848" max="4848" width="8.625" style="7" customWidth="1"/>
    <col min="4849" max="4849" width="13.5" style="7" customWidth="1"/>
    <col min="4850" max="4850" width="18.25" style="7" customWidth="1"/>
    <col min="4851" max="4851" width="16.5" style="7" customWidth="1"/>
    <col min="4852" max="4852" width="26.125" style="7" customWidth="1"/>
    <col min="4853" max="4853" width="9.5" style="7" customWidth="1"/>
    <col min="4854" max="5103" width="9" style="7"/>
    <col min="5104" max="5104" width="8.625" style="7" customWidth="1"/>
    <col min="5105" max="5105" width="13.5" style="7" customWidth="1"/>
    <col min="5106" max="5106" width="18.25" style="7" customWidth="1"/>
    <col min="5107" max="5107" width="16.5" style="7" customWidth="1"/>
    <col min="5108" max="5108" width="26.125" style="7" customWidth="1"/>
    <col min="5109" max="5109" width="9.5" style="7" customWidth="1"/>
    <col min="5110" max="5359" width="9" style="7"/>
    <col min="5360" max="5360" width="8.625" style="7" customWidth="1"/>
    <col min="5361" max="5361" width="13.5" style="7" customWidth="1"/>
    <col min="5362" max="5362" width="18.25" style="7" customWidth="1"/>
    <col min="5363" max="5363" width="16.5" style="7" customWidth="1"/>
    <col min="5364" max="5364" width="26.125" style="7" customWidth="1"/>
    <col min="5365" max="5365" width="9.5" style="7" customWidth="1"/>
    <col min="5366" max="5615" width="9" style="7"/>
    <col min="5616" max="5616" width="8.625" style="7" customWidth="1"/>
    <col min="5617" max="5617" width="13.5" style="7" customWidth="1"/>
    <col min="5618" max="5618" width="18.25" style="7" customWidth="1"/>
    <col min="5619" max="5619" width="16.5" style="7" customWidth="1"/>
    <col min="5620" max="5620" width="26.125" style="7" customWidth="1"/>
    <col min="5621" max="5621" width="9.5" style="7" customWidth="1"/>
    <col min="5622" max="5871" width="9" style="7"/>
    <col min="5872" max="5872" width="8.625" style="7" customWidth="1"/>
    <col min="5873" max="5873" width="13.5" style="7" customWidth="1"/>
    <col min="5874" max="5874" width="18.25" style="7" customWidth="1"/>
    <col min="5875" max="5875" width="16.5" style="7" customWidth="1"/>
    <col min="5876" max="5876" width="26.125" style="7" customWidth="1"/>
    <col min="5877" max="5877" width="9.5" style="7" customWidth="1"/>
    <col min="5878" max="6127" width="9" style="7"/>
    <col min="6128" max="6128" width="8.625" style="7" customWidth="1"/>
    <col min="6129" max="6129" width="13.5" style="7" customWidth="1"/>
    <col min="6130" max="6130" width="18.25" style="7" customWidth="1"/>
    <col min="6131" max="6131" width="16.5" style="7" customWidth="1"/>
    <col min="6132" max="6132" width="26.125" style="7" customWidth="1"/>
    <col min="6133" max="6133" width="9.5" style="7" customWidth="1"/>
    <col min="6134" max="6383" width="9" style="7"/>
    <col min="6384" max="6384" width="8.625" style="7" customWidth="1"/>
    <col min="6385" max="6385" width="13.5" style="7" customWidth="1"/>
    <col min="6386" max="6386" width="18.25" style="7" customWidth="1"/>
    <col min="6387" max="6387" width="16.5" style="7" customWidth="1"/>
    <col min="6388" max="6388" width="26.125" style="7" customWidth="1"/>
    <col min="6389" max="6389" width="9.5" style="7" customWidth="1"/>
    <col min="6390" max="6639" width="9" style="7"/>
    <col min="6640" max="6640" width="8.625" style="7" customWidth="1"/>
    <col min="6641" max="6641" width="13.5" style="7" customWidth="1"/>
    <col min="6642" max="6642" width="18.25" style="7" customWidth="1"/>
    <col min="6643" max="6643" width="16.5" style="7" customWidth="1"/>
    <col min="6644" max="6644" width="26.125" style="7" customWidth="1"/>
    <col min="6645" max="6645" width="9.5" style="7" customWidth="1"/>
    <col min="6646" max="6895" width="9" style="7"/>
    <col min="6896" max="6896" width="8.625" style="7" customWidth="1"/>
    <col min="6897" max="6897" width="13.5" style="7" customWidth="1"/>
    <col min="6898" max="6898" width="18.25" style="7" customWidth="1"/>
    <col min="6899" max="6899" width="16.5" style="7" customWidth="1"/>
    <col min="6900" max="6900" width="26.125" style="7" customWidth="1"/>
    <col min="6901" max="6901" width="9.5" style="7" customWidth="1"/>
    <col min="6902" max="7151" width="9" style="7"/>
    <col min="7152" max="7152" width="8.625" style="7" customWidth="1"/>
    <col min="7153" max="7153" width="13.5" style="7" customWidth="1"/>
    <col min="7154" max="7154" width="18.25" style="7" customWidth="1"/>
    <col min="7155" max="7155" width="16.5" style="7" customWidth="1"/>
    <col min="7156" max="7156" width="26.125" style="7" customWidth="1"/>
    <col min="7157" max="7157" width="9.5" style="7" customWidth="1"/>
    <col min="7158" max="7407" width="9" style="7"/>
    <col min="7408" max="7408" width="8.625" style="7" customWidth="1"/>
    <col min="7409" max="7409" width="13.5" style="7" customWidth="1"/>
    <col min="7410" max="7410" width="18.25" style="7" customWidth="1"/>
    <col min="7411" max="7411" width="16.5" style="7" customWidth="1"/>
    <col min="7412" max="7412" width="26.125" style="7" customWidth="1"/>
    <col min="7413" max="7413" width="9.5" style="7" customWidth="1"/>
    <col min="7414" max="7663" width="9" style="7"/>
    <col min="7664" max="7664" width="8.625" style="7" customWidth="1"/>
    <col min="7665" max="7665" width="13.5" style="7" customWidth="1"/>
    <col min="7666" max="7666" width="18.25" style="7" customWidth="1"/>
    <col min="7667" max="7667" width="16.5" style="7" customWidth="1"/>
    <col min="7668" max="7668" width="26.125" style="7" customWidth="1"/>
    <col min="7669" max="7669" width="9.5" style="7" customWidth="1"/>
    <col min="7670" max="7919" width="9" style="7"/>
    <col min="7920" max="7920" width="8.625" style="7" customWidth="1"/>
    <col min="7921" max="7921" width="13.5" style="7" customWidth="1"/>
    <col min="7922" max="7922" width="18.25" style="7" customWidth="1"/>
    <col min="7923" max="7923" width="16.5" style="7" customWidth="1"/>
    <col min="7924" max="7924" width="26.125" style="7" customWidth="1"/>
    <col min="7925" max="7925" width="9.5" style="7" customWidth="1"/>
    <col min="7926" max="8175" width="9" style="7"/>
    <col min="8176" max="8176" width="8.625" style="7" customWidth="1"/>
    <col min="8177" max="8177" width="13.5" style="7" customWidth="1"/>
    <col min="8178" max="8178" width="18.25" style="7" customWidth="1"/>
    <col min="8179" max="8179" width="16.5" style="7" customWidth="1"/>
    <col min="8180" max="8180" width="26.125" style="7" customWidth="1"/>
    <col min="8181" max="8181" width="9.5" style="7" customWidth="1"/>
    <col min="8182" max="8431" width="9" style="7"/>
    <col min="8432" max="8432" width="8.625" style="7" customWidth="1"/>
    <col min="8433" max="8433" width="13.5" style="7" customWidth="1"/>
    <col min="8434" max="8434" width="18.25" style="7" customWidth="1"/>
    <col min="8435" max="8435" width="16.5" style="7" customWidth="1"/>
    <col min="8436" max="8436" width="26.125" style="7" customWidth="1"/>
    <col min="8437" max="8437" width="9.5" style="7" customWidth="1"/>
    <col min="8438" max="8687" width="9" style="7"/>
    <col min="8688" max="8688" width="8.625" style="7" customWidth="1"/>
    <col min="8689" max="8689" width="13.5" style="7" customWidth="1"/>
    <col min="8690" max="8690" width="18.25" style="7" customWidth="1"/>
    <col min="8691" max="8691" width="16.5" style="7" customWidth="1"/>
    <col min="8692" max="8692" width="26.125" style="7" customWidth="1"/>
    <col min="8693" max="8693" width="9.5" style="7" customWidth="1"/>
    <col min="8694" max="8943" width="9" style="7"/>
    <col min="8944" max="8944" width="8.625" style="7" customWidth="1"/>
    <col min="8945" max="8945" width="13.5" style="7" customWidth="1"/>
    <col min="8946" max="8946" width="18.25" style="7" customWidth="1"/>
    <col min="8947" max="8947" width="16.5" style="7" customWidth="1"/>
    <col min="8948" max="8948" width="26.125" style="7" customWidth="1"/>
    <col min="8949" max="8949" width="9.5" style="7" customWidth="1"/>
    <col min="8950" max="9199" width="9" style="7"/>
    <col min="9200" max="9200" width="8.625" style="7" customWidth="1"/>
    <col min="9201" max="9201" width="13.5" style="7" customWidth="1"/>
    <col min="9202" max="9202" width="18.25" style="7" customWidth="1"/>
    <col min="9203" max="9203" width="16.5" style="7" customWidth="1"/>
    <col min="9204" max="9204" width="26.125" style="7" customWidth="1"/>
    <col min="9205" max="9205" width="9.5" style="7" customWidth="1"/>
    <col min="9206" max="9455" width="9" style="7"/>
    <col min="9456" max="9456" width="8.625" style="7" customWidth="1"/>
    <col min="9457" max="9457" width="13.5" style="7" customWidth="1"/>
    <col min="9458" max="9458" width="18.25" style="7" customWidth="1"/>
    <col min="9459" max="9459" width="16.5" style="7" customWidth="1"/>
    <col min="9460" max="9460" width="26.125" style="7" customWidth="1"/>
    <col min="9461" max="9461" width="9.5" style="7" customWidth="1"/>
    <col min="9462" max="9711" width="9" style="7"/>
    <col min="9712" max="9712" width="8.625" style="7" customWidth="1"/>
    <col min="9713" max="9713" width="13.5" style="7" customWidth="1"/>
    <col min="9714" max="9714" width="18.25" style="7" customWidth="1"/>
    <col min="9715" max="9715" width="16.5" style="7" customWidth="1"/>
    <col min="9716" max="9716" width="26.125" style="7" customWidth="1"/>
    <col min="9717" max="9717" width="9.5" style="7" customWidth="1"/>
    <col min="9718" max="9967" width="9" style="7"/>
    <col min="9968" max="9968" width="8.625" style="7" customWidth="1"/>
    <col min="9969" max="9969" width="13.5" style="7" customWidth="1"/>
    <col min="9970" max="9970" width="18.25" style="7" customWidth="1"/>
    <col min="9971" max="9971" width="16.5" style="7" customWidth="1"/>
    <col min="9972" max="9972" width="26.125" style="7" customWidth="1"/>
    <col min="9973" max="9973" width="9.5" style="7" customWidth="1"/>
    <col min="9974" max="10223" width="9" style="7"/>
    <col min="10224" max="10224" width="8.625" style="7" customWidth="1"/>
    <col min="10225" max="10225" width="13.5" style="7" customWidth="1"/>
    <col min="10226" max="10226" width="18.25" style="7" customWidth="1"/>
    <col min="10227" max="10227" width="16.5" style="7" customWidth="1"/>
    <col min="10228" max="10228" width="26.125" style="7" customWidth="1"/>
    <col min="10229" max="10229" width="9.5" style="7" customWidth="1"/>
    <col min="10230" max="10479" width="9" style="7"/>
    <col min="10480" max="10480" width="8.625" style="7" customWidth="1"/>
    <col min="10481" max="10481" width="13.5" style="7" customWidth="1"/>
    <col min="10482" max="10482" width="18.25" style="7" customWidth="1"/>
    <col min="10483" max="10483" width="16.5" style="7" customWidth="1"/>
    <col min="10484" max="10484" width="26.125" style="7" customWidth="1"/>
    <col min="10485" max="10485" width="9.5" style="7" customWidth="1"/>
    <col min="10486" max="10735" width="9" style="7"/>
    <col min="10736" max="10736" width="8.625" style="7" customWidth="1"/>
    <col min="10737" max="10737" width="13.5" style="7" customWidth="1"/>
    <col min="10738" max="10738" width="18.25" style="7" customWidth="1"/>
    <col min="10739" max="10739" width="16.5" style="7" customWidth="1"/>
    <col min="10740" max="10740" width="26.125" style="7" customWidth="1"/>
    <col min="10741" max="10741" width="9.5" style="7" customWidth="1"/>
    <col min="10742" max="10991" width="9" style="7"/>
    <col min="10992" max="10992" width="8.625" style="7" customWidth="1"/>
    <col min="10993" max="10993" width="13.5" style="7" customWidth="1"/>
    <col min="10994" max="10994" width="18.25" style="7" customWidth="1"/>
    <col min="10995" max="10995" width="16.5" style="7" customWidth="1"/>
    <col min="10996" max="10996" width="26.125" style="7" customWidth="1"/>
    <col min="10997" max="10997" width="9.5" style="7" customWidth="1"/>
    <col min="10998" max="11247" width="9" style="7"/>
    <col min="11248" max="11248" width="8.625" style="7" customWidth="1"/>
    <col min="11249" max="11249" width="13.5" style="7" customWidth="1"/>
    <col min="11250" max="11250" width="18.25" style="7" customWidth="1"/>
    <col min="11251" max="11251" width="16.5" style="7" customWidth="1"/>
    <col min="11252" max="11252" width="26.125" style="7" customWidth="1"/>
    <col min="11253" max="11253" width="9.5" style="7" customWidth="1"/>
    <col min="11254" max="11503" width="9" style="7"/>
    <col min="11504" max="11504" width="8.625" style="7" customWidth="1"/>
    <col min="11505" max="11505" width="13.5" style="7" customWidth="1"/>
    <col min="11506" max="11506" width="18.25" style="7" customWidth="1"/>
    <col min="11507" max="11507" width="16.5" style="7" customWidth="1"/>
    <col min="11508" max="11508" width="26.125" style="7" customWidth="1"/>
    <col min="11509" max="11509" width="9.5" style="7" customWidth="1"/>
    <col min="11510" max="11759" width="9" style="7"/>
    <col min="11760" max="11760" width="8.625" style="7" customWidth="1"/>
    <col min="11761" max="11761" width="13.5" style="7" customWidth="1"/>
    <col min="11762" max="11762" width="18.25" style="7" customWidth="1"/>
    <col min="11763" max="11763" width="16.5" style="7" customWidth="1"/>
    <col min="11764" max="11764" width="26.125" style="7" customWidth="1"/>
    <col min="11765" max="11765" width="9.5" style="7" customWidth="1"/>
    <col min="11766" max="12015" width="9" style="7"/>
    <col min="12016" max="12016" width="8.625" style="7" customWidth="1"/>
    <col min="12017" max="12017" width="13.5" style="7" customWidth="1"/>
    <col min="12018" max="12018" width="18.25" style="7" customWidth="1"/>
    <col min="12019" max="12019" width="16.5" style="7" customWidth="1"/>
    <col min="12020" max="12020" width="26.125" style="7" customWidth="1"/>
    <col min="12021" max="12021" width="9.5" style="7" customWidth="1"/>
    <col min="12022" max="12271" width="9" style="7"/>
    <col min="12272" max="12272" width="8.625" style="7" customWidth="1"/>
    <col min="12273" max="12273" width="13.5" style="7" customWidth="1"/>
    <col min="12274" max="12274" width="18.25" style="7" customWidth="1"/>
    <col min="12275" max="12275" width="16.5" style="7" customWidth="1"/>
    <col min="12276" max="12276" width="26.125" style="7" customWidth="1"/>
    <col min="12277" max="12277" width="9.5" style="7" customWidth="1"/>
    <col min="12278" max="12527" width="9" style="7"/>
    <col min="12528" max="12528" width="8.625" style="7" customWidth="1"/>
    <col min="12529" max="12529" width="13.5" style="7" customWidth="1"/>
    <col min="12530" max="12530" width="18.25" style="7" customWidth="1"/>
    <col min="12531" max="12531" width="16.5" style="7" customWidth="1"/>
    <col min="12532" max="12532" width="26.125" style="7" customWidth="1"/>
    <col min="12533" max="12533" width="9.5" style="7" customWidth="1"/>
    <col min="12534" max="12783" width="9" style="7"/>
    <col min="12784" max="12784" width="8.625" style="7" customWidth="1"/>
    <col min="12785" max="12785" width="13.5" style="7" customWidth="1"/>
    <col min="12786" max="12786" width="18.25" style="7" customWidth="1"/>
    <col min="12787" max="12787" width="16.5" style="7" customWidth="1"/>
    <col min="12788" max="12788" width="26.125" style="7" customWidth="1"/>
    <col min="12789" max="12789" width="9.5" style="7" customWidth="1"/>
    <col min="12790" max="13039" width="9" style="7"/>
    <col min="13040" max="13040" width="8.625" style="7" customWidth="1"/>
    <col min="13041" max="13041" width="13.5" style="7" customWidth="1"/>
    <col min="13042" max="13042" width="18.25" style="7" customWidth="1"/>
    <col min="13043" max="13043" width="16.5" style="7" customWidth="1"/>
    <col min="13044" max="13044" width="26.125" style="7" customWidth="1"/>
    <col min="13045" max="13045" width="9.5" style="7" customWidth="1"/>
    <col min="13046" max="13295" width="9" style="7"/>
    <col min="13296" max="13296" width="8.625" style="7" customWidth="1"/>
    <col min="13297" max="13297" width="13.5" style="7" customWidth="1"/>
    <col min="13298" max="13298" width="18.25" style="7" customWidth="1"/>
    <col min="13299" max="13299" width="16.5" style="7" customWidth="1"/>
    <col min="13300" max="13300" width="26.125" style="7" customWidth="1"/>
    <col min="13301" max="13301" width="9.5" style="7" customWidth="1"/>
    <col min="13302" max="13551" width="9" style="7"/>
    <col min="13552" max="13552" width="8.625" style="7" customWidth="1"/>
    <col min="13553" max="13553" width="13.5" style="7" customWidth="1"/>
    <col min="13554" max="13554" width="18.25" style="7" customWidth="1"/>
    <col min="13555" max="13555" width="16.5" style="7" customWidth="1"/>
    <col min="13556" max="13556" width="26.125" style="7" customWidth="1"/>
    <col min="13557" max="13557" width="9.5" style="7" customWidth="1"/>
    <col min="13558" max="13807" width="9" style="7"/>
    <col min="13808" max="13808" width="8.625" style="7" customWidth="1"/>
    <col min="13809" max="13809" width="13.5" style="7" customWidth="1"/>
    <col min="13810" max="13810" width="18.25" style="7" customWidth="1"/>
    <col min="13811" max="13811" width="16.5" style="7" customWidth="1"/>
    <col min="13812" max="13812" width="26.125" style="7" customWidth="1"/>
    <col min="13813" max="13813" width="9.5" style="7" customWidth="1"/>
    <col min="13814" max="14063" width="9" style="7"/>
    <col min="14064" max="14064" width="8.625" style="7" customWidth="1"/>
    <col min="14065" max="14065" width="13.5" style="7" customWidth="1"/>
    <col min="14066" max="14066" width="18.25" style="7" customWidth="1"/>
    <col min="14067" max="14067" width="16.5" style="7" customWidth="1"/>
    <col min="14068" max="14068" width="26.125" style="7" customWidth="1"/>
    <col min="14069" max="14069" width="9.5" style="7" customWidth="1"/>
    <col min="14070" max="14319" width="9" style="7"/>
    <col min="14320" max="14320" width="8.625" style="7" customWidth="1"/>
    <col min="14321" max="14321" width="13.5" style="7" customWidth="1"/>
    <col min="14322" max="14322" width="18.25" style="7" customWidth="1"/>
    <col min="14323" max="14323" width="16.5" style="7" customWidth="1"/>
    <col min="14324" max="14324" width="26.125" style="7" customWidth="1"/>
    <col min="14325" max="14325" width="9.5" style="7" customWidth="1"/>
    <col min="14326" max="14575" width="9" style="7"/>
    <col min="14576" max="14576" width="8.625" style="7" customWidth="1"/>
    <col min="14577" max="14577" width="13.5" style="7" customWidth="1"/>
    <col min="14578" max="14578" width="18.25" style="7" customWidth="1"/>
    <col min="14579" max="14579" width="16.5" style="7" customWidth="1"/>
    <col min="14580" max="14580" width="26.125" style="7" customWidth="1"/>
    <col min="14581" max="14581" width="9.5" style="7" customWidth="1"/>
    <col min="14582" max="14831" width="9" style="7"/>
    <col min="14832" max="14832" width="8.625" style="7" customWidth="1"/>
    <col min="14833" max="14833" width="13.5" style="7" customWidth="1"/>
    <col min="14834" max="14834" width="18.25" style="7" customWidth="1"/>
    <col min="14835" max="14835" width="16.5" style="7" customWidth="1"/>
    <col min="14836" max="14836" width="26.125" style="7" customWidth="1"/>
    <col min="14837" max="14837" width="9.5" style="7" customWidth="1"/>
    <col min="14838" max="15087" width="9" style="7"/>
    <col min="15088" max="15088" width="8.625" style="7" customWidth="1"/>
    <col min="15089" max="15089" width="13.5" style="7" customWidth="1"/>
    <col min="15090" max="15090" width="18.25" style="7" customWidth="1"/>
    <col min="15091" max="15091" width="16.5" style="7" customWidth="1"/>
    <col min="15092" max="15092" width="26.125" style="7" customWidth="1"/>
    <col min="15093" max="15093" width="9.5" style="7" customWidth="1"/>
    <col min="15094" max="15343" width="9" style="7"/>
    <col min="15344" max="15344" width="8.625" style="7" customWidth="1"/>
    <col min="15345" max="15345" width="13.5" style="7" customWidth="1"/>
    <col min="15346" max="15346" width="18.25" style="7" customWidth="1"/>
    <col min="15347" max="15347" width="16.5" style="7" customWidth="1"/>
    <col min="15348" max="15348" width="26.125" style="7" customWidth="1"/>
    <col min="15349" max="15349" width="9.5" style="7" customWidth="1"/>
    <col min="15350" max="15599" width="9" style="7"/>
    <col min="15600" max="15600" width="8.625" style="7" customWidth="1"/>
    <col min="15601" max="15601" width="13.5" style="7" customWidth="1"/>
    <col min="15602" max="15602" width="18.25" style="7" customWidth="1"/>
    <col min="15603" max="15603" width="16.5" style="7" customWidth="1"/>
    <col min="15604" max="15604" width="26.125" style="7" customWidth="1"/>
    <col min="15605" max="15605" width="9.5" style="7" customWidth="1"/>
    <col min="15606" max="15855" width="9" style="7"/>
    <col min="15856" max="15856" width="8.625" style="7" customWidth="1"/>
    <col min="15857" max="15857" width="13.5" style="7" customWidth="1"/>
    <col min="15858" max="15858" width="18.25" style="7" customWidth="1"/>
    <col min="15859" max="15859" width="16.5" style="7" customWidth="1"/>
    <col min="15860" max="15860" width="26.125" style="7" customWidth="1"/>
    <col min="15861" max="15861" width="9.5" style="7" customWidth="1"/>
    <col min="15862" max="16111" width="9" style="7"/>
    <col min="16112" max="16112" width="8.625" style="7" customWidth="1"/>
    <col min="16113" max="16113" width="13.5" style="7" customWidth="1"/>
    <col min="16114" max="16114" width="18.25" style="7" customWidth="1"/>
    <col min="16115" max="16115" width="16.5" style="7" customWidth="1"/>
    <col min="16116" max="16116" width="26.125" style="7" customWidth="1"/>
    <col min="16117" max="16117" width="9.5" style="7" customWidth="1"/>
    <col min="16118" max="16384" width="9" style="7"/>
  </cols>
  <sheetData>
    <row r="1" spans="1:11" ht="32.25" customHeight="1">
      <c r="A1" s="839" t="s">
        <v>426</v>
      </c>
      <c r="B1" s="839"/>
      <c r="C1" s="839"/>
      <c r="D1" s="839"/>
      <c r="E1" s="839"/>
      <c r="F1" s="839"/>
    </row>
    <row r="2" spans="1:11" ht="21.75" customHeight="1" thickBot="1">
      <c r="A2" s="409" t="s">
        <v>321</v>
      </c>
      <c r="B2" s="410"/>
      <c r="C2" s="411"/>
      <c r="D2" s="412"/>
      <c r="E2" s="413"/>
      <c r="F2" s="414" t="s">
        <v>12</v>
      </c>
    </row>
    <row r="3" spans="1:11" s="8" customFormat="1" ht="26.25" customHeight="1" thickBot="1">
      <c r="A3" s="840" t="s">
        <v>27</v>
      </c>
      <c r="B3" s="841"/>
      <c r="C3" s="427" t="s">
        <v>62</v>
      </c>
      <c r="D3" s="428" t="s">
        <v>13</v>
      </c>
      <c r="E3" s="456"/>
      <c r="F3" s="432" t="s">
        <v>45</v>
      </c>
    </row>
    <row r="4" spans="1:11" ht="26.25" customHeight="1">
      <c r="A4" s="842" t="s">
        <v>322</v>
      </c>
      <c r="B4" s="845" t="s">
        <v>384</v>
      </c>
      <c r="C4" s="283" t="s">
        <v>191</v>
      </c>
      <c r="D4" s="433">
        <v>225650</v>
      </c>
      <c r="E4" s="284" t="s">
        <v>422</v>
      </c>
      <c r="F4" s="141"/>
      <c r="G4" s="8"/>
      <c r="H4" s="8"/>
      <c r="I4" s="8"/>
      <c r="J4" s="8"/>
      <c r="K4" s="8"/>
    </row>
    <row r="5" spans="1:11" ht="26.25" customHeight="1">
      <c r="A5" s="843"/>
      <c r="B5" s="846"/>
      <c r="C5" s="455" t="s">
        <v>421</v>
      </c>
      <c r="D5" s="434">
        <f>70827066+109911349</f>
        <v>180738415</v>
      </c>
      <c r="E5" s="286" t="s">
        <v>394</v>
      </c>
      <c r="F5" s="142"/>
    </row>
    <row r="6" spans="1:11" ht="26.25" customHeight="1">
      <c r="A6" s="843"/>
      <c r="B6" s="846"/>
      <c r="C6" s="285" t="s">
        <v>399</v>
      </c>
      <c r="D6" s="434">
        <v>36544299</v>
      </c>
      <c r="E6" s="286" t="s">
        <v>424</v>
      </c>
      <c r="F6" s="142"/>
      <c r="H6" s="415"/>
    </row>
    <row r="7" spans="1:11" ht="26.25" customHeight="1">
      <c r="A7" s="843"/>
      <c r="B7" s="846"/>
      <c r="C7" s="341" t="s">
        <v>419</v>
      </c>
      <c r="D7" s="435">
        <f>SUM(D4:D6)</f>
        <v>217508364</v>
      </c>
      <c r="E7" s="343"/>
      <c r="F7" s="143"/>
      <c r="H7" s="2"/>
    </row>
    <row r="8" spans="1:11" ht="26.25" customHeight="1">
      <c r="A8" s="843"/>
      <c r="B8" s="846" t="s">
        <v>401</v>
      </c>
      <c r="C8" s="285" t="s">
        <v>398</v>
      </c>
      <c r="D8" s="436">
        <v>51210505</v>
      </c>
      <c r="E8" s="286" t="s">
        <v>423</v>
      </c>
      <c r="F8" s="142"/>
    </row>
    <row r="9" spans="1:11" ht="26.25" customHeight="1">
      <c r="A9" s="843"/>
      <c r="B9" s="846"/>
      <c r="C9" s="341" t="s">
        <v>419</v>
      </c>
      <c r="D9" s="437">
        <f>SUM(D8:D8)</f>
        <v>51210505</v>
      </c>
      <c r="E9" s="343"/>
      <c r="F9" s="143"/>
    </row>
    <row r="10" spans="1:11" ht="26.25" customHeight="1">
      <c r="A10" s="843"/>
      <c r="B10" s="847" t="s">
        <v>418</v>
      </c>
      <c r="C10" s="285" t="s">
        <v>425</v>
      </c>
      <c r="D10" s="436">
        <v>6284750</v>
      </c>
      <c r="E10" s="286" t="s">
        <v>394</v>
      </c>
      <c r="F10" s="142"/>
    </row>
    <row r="11" spans="1:11" ht="26.25" customHeight="1">
      <c r="A11" s="843"/>
      <c r="B11" s="847"/>
      <c r="C11" s="286" t="s">
        <v>366</v>
      </c>
      <c r="D11" s="436">
        <v>1859500</v>
      </c>
      <c r="E11" s="286" t="s">
        <v>394</v>
      </c>
      <c r="F11" s="142"/>
    </row>
    <row r="12" spans="1:11" ht="26.25" customHeight="1">
      <c r="A12" s="843"/>
      <c r="B12" s="847"/>
      <c r="C12" s="286" t="s">
        <v>393</v>
      </c>
      <c r="D12" s="436">
        <v>332000</v>
      </c>
      <c r="E12" s="286" t="s">
        <v>394</v>
      </c>
      <c r="F12" s="142"/>
    </row>
    <row r="13" spans="1:11" ht="26.25" customHeight="1" thickBot="1">
      <c r="A13" s="844"/>
      <c r="B13" s="848"/>
      <c r="C13" s="344" t="s">
        <v>420</v>
      </c>
      <c r="D13" s="438">
        <f>SUM(D10:D12)</f>
        <v>8476250</v>
      </c>
      <c r="E13" s="345"/>
      <c r="F13" s="340"/>
    </row>
    <row r="14" spans="1:11" ht="26.25" customHeight="1" thickBot="1">
      <c r="A14" s="837" t="s">
        <v>323</v>
      </c>
      <c r="B14" s="838"/>
      <c r="C14" s="838"/>
      <c r="D14" s="429">
        <f>SUM(D7,D9,D13)</f>
        <v>277195119</v>
      </c>
      <c r="E14" s="430"/>
      <c r="F14" s="431"/>
    </row>
    <row r="15" spans="1:11">
      <c r="A15" s="417"/>
      <c r="B15" s="417"/>
      <c r="C15" s="418"/>
      <c r="D15" s="419"/>
      <c r="E15" s="416"/>
      <c r="F15" s="410"/>
    </row>
    <row r="16" spans="1:11">
      <c r="A16" s="417"/>
      <c r="B16" s="417"/>
      <c r="C16" s="418"/>
      <c r="D16" s="419"/>
      <c r="E16" s="416"/>
      <c r="F16" s="410"/>
    </row>
    <row r="17" spans="1:6">
      <c r="A17" s="417"/>
      <c r="B17" s="417"/>
      <c r="C17" s="418"/>
      <c r="D17" s="419"/>
      <c r="E17" s="416"/>
      <c r="F17" s="410"/>
    </row>
    <row r="18" spans="1:6">
      <c r="A18" s="417"/>
      <c r="B18" s="417"/>
      <c r="C18" s="418"/>
      <c r="D18" s="419"/>
      <c r="E18" s="416"/>
      <c r="F18" s="410"/>
    </row>
    <row r="19" spans="1:6">
      <c r="A19" s="417"/>
      <c r="B19" s="417"/>
      <c r="C19" s="418"/>
      <c r="D19" s="419"/>
      <c r="E19" s="416"/>
      <c r="F19" s="410"/>
    </row>
    <row r="20" spans="1:6">
      <c r="A20" s="417"/>
      <c r="B20" s="417"/>
      <c r="C20" s="418"/>
      <c r="D20" s="419"/>
      <c r="E20" s="416"/>
      <c r="F20" s="410"/>
    </row>
  </sheetData>
  <sheetProtection password="CC3F" sheet="1" objects="1" scenarios="1"/>
  <mergeCells count="7">
    <mergeCell ref="A14:C14"/>
    <mergeCell ref="A1:F1"/>
    <mergeCell ref="A3:B3"/>
    <mergeCell ref="A4:A13"/>
    <mergeCell ref="B4:B7"/>
    <mergeCell ref="B8:B9"/>
    <mergeCell ref="B10:B13"/>
  </mergeCells>
  <phoneticPr fontId="12" type="noConversion"/>
  <pageMargins left="0.39347222447395325" right="0.39347222447395325" top="0.98416668176651001" bottom="0.8263888955116272" header="0.51138889789581299" footer="0.51138889789581299"/>
  <pageSetup paperSize="9" scale="6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zoomScaleNormal="100" workbookViewId="0">
      <selection sqref="A1:E1"/>
    </sheetView>
  </sheetViews>
  <sheetFormatPr defaultRowHeight="16.5"/>
  <cols>
    <col min="1" max="1" width="11.375" style="119" customWidth="1"/>
    <col min="2" max="2" width="21.125" style="120" customWidth="1"/>
    <col min="3" max="3" width="16.5" style="121" customWidth="1"/>
    <col min="4" max="4" width="42.875" style="122" bestFit="1" customWidth="1"/>
    <col min="5" max="5" width="9.5" style="119" customWidth="1"/>
    <col min="6" max="6" width="12.625" style="9" bestFit="1" customWidth="1"/>
    <col min="7" max="256" width="9" style="10"/>
    <col min="257" max="257" width="13.125" style="10" customWidth="1"/>
    <col min="258" max="258" width="22.875" style="10" customWidth="1"/>
    <col min="259" max="259" width="18.375" style="10" customWidth="1"/>
    <col min="260" max="260" width="28.875" style="10" customWidth="1"/>
    <col min="261" max="261" width="9.5" style="10" customWidth="1"/>
    <col min="262" max="262" width="12.625" style="10" bestFit="1" customWidth="1"/>
    <col min="263" max="512" width="9" style="10"/>
    <col min="513" max="513" width="13.125" style="10" customWidth="1"/>
    <col min="514" max="514" width="22.875" style="10" customWidth="1"/>
    <col min="515" max="515" width="18.375" style="10" customWidth="1"/>
    <col min="516" max="516" width="28.875" style="10" customWidth="1"/>
    <col min="517" max="517" width="9.5" style="10" customWidth="1"/>
    <col min="518" max="518" width="12.625" style="10" bestFit="1" customWidth="1"/>
    <col min="519" max="768" width="9" style="10"/>
    <col min="769" max="769" width="13.125" style="10" customWidth="1"/>
    <col min="770" max="770" width="22.875" style="10" customWidth="1"/>
    <col min="771" max="771" width="18.375" style="10" customWidth="1"/>
    <col min="772" max="772" width="28.875" style="10" customWidth="1"/>
    <col min="773" max="773" width="9.5" style="10" customWidth="1"/>
    <col min="774" max="774" width="12.625" style="10" bestFit="1" customWidth="1"/>
    <col min="775" max="1024" width="9" style="10"/>
    <col min="1025" max="1025" width="13.125" style="10" customWidth="1"/>
    <col min="1026" max="1026" width="22.875" style="10" customWidth="1"/>
    <col min="1027" max="1027" width="18.375" style="10" customWidth="1"/>
    <col min="1028" max="1028" width="28.875" style="10" customWidth="1"/>
    <col min="1029" max="1029" width="9.5" style="10" customWidth="1"/>
    <col min="1030" max="1030" width="12.625" style="10" bestFit="1" customWidth="1"/>
    <col min="1031" max="1280" width="9" style="10"/>
    <col min="1281" max="1281" width="13.125" style="10" customWidth="1"/>
    <col min="1282" max="1282" width="22.875" style="10" customWidth="1"/>
    <col min="1283" max="1283" width="18.375" style="10" customWidth="1"/>
    <col min="1284" max="1284" width="28.875" style="10" customWidth="1"/>
    <col min="1285" max="1285" width="9.5" style="10" customWidth="1"/>
    <col min="1286" max="1286" width="12.625" style="10" bestFit="1" customWidth="1"/>
    <col min="1287" max="1536" width="9" style="10"/>
    <col min="1537" max="1537" width="13.125" style="10" customWidth="1"/>
    <col min="1538" max="1538" width="22.875" style="10" customWidth="1"/>
    <col min="1539" max="1539" width="18.375" style="10" customWidth="1"/>
    <col min="1540" max="1540" width="28.875" style="10" customWidth="1"/>
    <col min="1541" max="1541" width="9.5" style="10" customWidth="1"/>
    <col min="1542" max="1542" width="12.625" style="10" bestFit="1" customWidth="1"/>
    <col min="1543" max="1792" width="9" style="10"/>
    <col min="1793" max="1793" width="13.125" style="10" customWidth="1"/>
    <col min="1794" max="1794" width="22.875" style="10" customWidth="1"/>
    <col min="1795" max="1795" width="18.375" style="10" customWidth="1"/>
    <col min="1796" max="1796" width="28.875" style="10" customWidth="1"/>
    <col min="1797" max="1797" width="9.5" style="10" customWidth="1"/>
    <col min="1798" max="1798" width="12.625" style="10" bestFit="1" customWidth="1"/>
    <col min="1799" max="2048" width="9" style="10"/>
    <col min="2049" max="2049" width="13.125" style="10" customWidth="1"/>
    <col min="2050" max="2050" width="22.875" style="10" customWidth="1"/>
    <col min="2051" max="2051" width="18.375" style="10" customWidth="1"/>
    <col min="2052" max="2052" width="28.875" style="10" customWidth="1"/>
    <col min="2053" max="2053" width="9.5" style="10" customWidth="1"/>
    <col min="2054" max="2054" width="12.625" style="10" bestFit="1" customWidth="1"/>
    <col min="2055" max="2304" width="9" style="10"/>
    <col min="2305" max="2305" width="13.125" style="10" customWidth="1"/>
    <col min="2306" max="2306" width="22.875" style="10" customWidth="1"/>
    <col min="2307" max="2307" width="18.375" style="10" customWidth="1"/>
    <col min="2308" max="2308" width="28.875" style="10" customWidth="1"/>
    <col min="2309" max="2309" width="9.5" style="10" customWidth="1"/>
    <col min="2310" max="2310" width="12.625" style="10" bestFit="1" customWidth="1"/>
    <col min="2311" max="2560" width="9" style="10"/>
    <col min="2561" max="2561" width="13.125" style="10" customWidth="1"/>
    <col min="2562" max="2562" width="22.875" style="10" customWidth="1"/>
    <col min="2563" max="2563" width="18.375" style="10" customWidth="1"/>
    <col min="2564" max="2564" width="28.875" style="10" customWidth="1"/>
    <col min="2565" max="2565" width="9.5" style="10" customWidth="1"/>
    <col min="2566" max="2566" width="12.625" style="10" bestFit="1" customWidth="1"/>
    <col min="2567" max="2816" width="9" style="10"/>
    <col min="2817" max="2817" width="13.125" style="10" customWidth="1"/>
    <col min="2818" max="2818" width="22.875" style="10" customWidth="1"/>
    <col min="2819" max="2819" width="18.375" style="10" customWidth="1"/>
    <col min="2820" max="2820" width="28.875" style="10" customWidth="1"/>
    <col min="2821" max="2821" width="9.5" style="10" customWidth="1"/>
    <col min="2822" max="2822" width="12.625" style="10" bestFit="1" customWidth="1"/>
    <col min="2823" max="3072" width="9" style="10"/>
    <col min="3073" max="3073" width="13.125" style="10" customWidth="1"/>
    <col min="3074" max="3074" width="22.875" style="10" customWidth="1"/>
    <col min="3075" max="3075" width="18.375" style="10" customWidth="1"/>
    <col min="3076" max="3076" width="28.875" style="10" customWidth="1"/>
    <col min="3077" max="3077" width="9.5" style="10" customWidth="1"/>
    <col min="3078" max="3078" width="12.625" style="10" bestFit="1" customWidth="1"/>
    <col min="3079" max="3328" width="9" style="10"/>
    <col min="3329" max="3329" width="13.125" style="10" customWidth="1"/>
    <col min="3330" max="3330" width="22.875" style="10" customWidth="1"/>
    <col min="3331" max="3331" width="18.375" style="10" customWidth="1"/>
    <col min="3332" max="3332" width="28.875" style="10" customWidth="1"/>
    <col min="3333" max="3333" width="9.5" style="10" customWidth="1"/>
    <col min="3334" max="3334" width="12.625" style="10" bestFit="1" customWidth="1"/>
    <col min="3335" max="3584" width="9" style="10"/>
    <col min="3585" max="3585" width="13.125" style="10" customWidth="1"/>
    <col min="3586" max="3586" width="22.875" style="10" customWidth="1"/>
    <col min="3587" max="3587" width="18.375" style="10" customWidth="1"/>
    <col min="3588" max="3588" width="28.875" style="10" customWidth="1"/>
    <col min="3589" max="3589" width="9.5" style="10" customWidth="1"/>
    <col min="3590" max="3590" width="12.625" style="10" bestFit="1" customWidth="1"/>
    <col min="3591" max="3840" width="9" style="10"/>
    <col min="3841" max="3841" width="13.125" style="10" customWidth="1"/>
    <col min="3842" max="3842" width="22.875" style="10" customWidth="1"/>
    <col min="3843" max="3843" width="18.375" style="10" customWidth="1"/>
    <col min="3844" max="3844" width="28.875" style="10" customWidth="1"/>
    <col min="3845" max="3845" width="9.5" style="10" customWidth="1"/>
    <col min="3846" max="3846" width="12.625" style="10" bestFit="1" customWidth="1"/>
    <col min="3847" max="4096" width="9" style="10"/>
    <col min="4097" max="4097" width="13.125" style="10" customWidth="1"/>
    <col min="4098" max="4098" width="22.875" style="10" customWidth="1"/>
    <col min="4099" max="4099" width="18.375" style="10" customWidth="1"/>
    <col min="4100" max="4100" width="28.875" style="10" customWidth="1"/>
    <col min="4101" max="4101" width="9.5" style="10" customWidth="1"/>
    <col min="4102" max="4102" width="12.625" style="10" bestFit="1" customWidth="1"/>
    <col min="4103" max="4352" width="9" style="10"/>
    <col min="4353" max="4353" width="13.125" style="10" customWidth="1"/>
    <col min="4354" max="4354" width="22.875" style="10" customWidth="1"/>
    <col min="4355" max="4355" width="18.375" style="10" customWidth="1"/>
    <col min="4356" max="4356" width="28.875" style="10" customWidth="1"/>
    <col min="4357" max="4357" width="9.5" style="10" customWidth="1"/>
    <col min="4358" max="4358" width="12.625" style="10" bestFit="1" customWidth="1"/>
    <col min="4359" max="4608" width="9" style="10"/>
    <col min="4609" max="4609" width="13.125" style="10" customWidth="1"/>
    <col min="4610" max="4610" width="22.875" style="10" customWidth="1"/>
    <col min="4611" max="4611" width="18.375" style="10" customWidth="1"/>
    <col min="4612" max="4612" width="28.875" style="10" customWidth="1"/>
    <col min="4613" max="4613" width="9.5" style="10" customWidth="1"/>
    <col min="4614" max="4614" width="12.625" style="10" bestFit="1" customWidth="1"/>
    <col min="4615" max="4864" width="9" style="10"/>
    <col min="4865" max="4865" width="13.125" style="10" customWidth="1"/>
    <col min="4866" max="4866" width="22.875" style="10" customWidth="1"/>
    <col min="4867" max="4867" width="18.375" style="10" customWidth="1"/>
    <col min="4868" max="4868" width="28.875" style="10" customWidth="1"/>
    <col min="4869" max="4869" width="9.5" style="10" customWidth="1"/>
    <col min="4870" max="4870" width="12.625" style="10" bestFit="1" customWidth="1"/>
    <col min="4871" max="5120" width="9" style="10"/>
    <col min="5121" max="5121" width="13.125" style="10" customWidth="1"/>
    <col min="5122" max="5122" width="22.875" style="10" customWidth="1"/>
    <col min="5123" max="5123" width="18.375" style="10" customWidth="1"/>
    <col min="5124" max="5124" width="28.875" style="10" customWidth="1"/>
    <col min="5125" max="5125" width="9.5" style="10" customWidth="1"/>
    <col min="5126" max="5126" width="12.625" style="10" bestFit="1" customWidth="1"/>
    <col min="5127" max="5376" width="9" style="10"/>
    <col min="5377" max="5377" width="13.125" style="10" customWidth="1"/>
    <col min="5378" max="5378" width="22.875" style="10" customWidth="1"/>
    <col min="5379" max="5379" width="18.375" style="10" customWidth="1"/>
    <col min="5380" max="5380" width="28.875" style="10" customWidth="1"/>
    <col min="5381" max="5381" width="9.5" style="10" customWidth="1"/>
    <col min="5382" max="5382" width="12.625" style="10" bestFit="1" customWidth="1"/>
    <col min="5383" max="5632" width="9" style="10"/>
    <col min="5633" max="5633" width="13.125" style="10" customWidth="1"/>
    <col min="5634" max="5634" width="22.875" style="10" customWidth="1"/>
    <col min="5635" max="5635" width="18.375" style="10" customWidth="1"/>
    <col min="5636" max="5636" width="28.875" style="10" customWidth="1"/>
    <col min="5637" max="5637" width="9.5" style="10" customWidth="1"/>
    <col min="5638" max="5638" width="12.625" style="10" bestFit="1" customWidth="1"/>
    <col min="5639" max="5888" width="9" style="10"/>
    <col min="5889" max="5889" width="13.125" style="10" customWidth="1"/>
    <col min="5890" max="5890" width="22.875" style="10" customWidth="1"/>
    <col min="5891" max="5891" width="18.375" style="10" customWidth="1"/>
    <col min="5892" max="5892" width="28.875" style="10" customWidth="1"/>
    <col min="5893" max="5893" width="9.5" style="10" customWidth="1"/>
    <col min="5894" max="5894" width="12.625" style="10" bestFit="1" customWidth="1"/>
    <col min="5895" max="6144" width="9" style="10"/>
    <col min="6145" max="6145" width="13.125" style="10" customWidth="1"/>
    <col min="6146" max="6146" width="22.875" style="10" customWidth="1"/>
    <col min="6147" max="6147" width="18.375" style="10" customWidth="1"/>
    <col min="6148" max="6148" width="28.875" style="10" customWidth="1"/>
    <col min="6149" max="6149" width="9.5" style="10" customWidth="1"/>
    <col min="6150" max="6150" width="12.625" style="10" bestFit="1" customWidth="1"/>
    <col min="6151" max="6400" width="9" style="10"/>
    <col min="6401" max="6401" width="13.125" style="10" customWidth="1"/>
    <col min="6402" max="6402" width="22.875" style="10" customWidth="1"/>
    <col min="6403" max="6403" width="18.375" style="10" customWidth="1"/>
    <col min="6404" max="6404" width="28.875" style="10" customWidth="1"/>
    <col min="6405" max="6405" width="9.5" style="10" customWidth="1"/>
    <col min="6406" max="6406" width="12.625" style="10" bestFit="1" customWidth="1"/>
    <col min="6407" max="6656" width="9" style="10"/>
    <col min="6657" max="6657" width="13.125" style="10" customWidth="1"/>
    <col min="6658" max="6658" width="22.875" style="10" customWidth="1"/>
    <col min="6659" max="6659" width="18.375" style="10" customWidth="1"/>
    <col min="6660" max="6660" width="28.875" style="10" customWidth="1"/>
    <col min="6661" max="6661" width="9.5" style="10" customWidth="1"/>
    <col min="6662" max="6662" width="12.625" style="10" bestFit="1" customWidth="1"/>
    <col min="6663" max="6912" width="9" style="10"/>
    <col min="6913" max="6913" width="13.125" style="10" customWidth="1"/>
    <col min="6914" max="6914" width="22.875" style="10" customWidth="1"/>
    <col min="6915" max="6915" width="18.375" style="10" customWidth="1"/>
    <col min="6916" max="6916" width="28.875" style="10" customWidth="1"/>
    <col min="6917" max="6917" width="9.5" style="10" customWidth="1"/>
    <col min="6918" max="6918" width="12.625" style="10" bestFit="1" customWidth="1"/>
    <col min="6919" max="7168" width="9" style="10"/>
    <col min="7169" max="7169" width="13.125" style="10" customWidth="1"/>
    <col min="7170" max="7170" width="22.875" style="10" customWidth="1"/>
    <col min="7171" max="7171" width="18.375" style="10" customWidth="1"/>
    <col min="7172" max="7172" width="28.875" style="10" customWidth="1"/>
    <col min="7173" max="7173" width="9.5" style="10" customWidth="1"/>
    <col min="7174" max="7174" width="12.625" style="10" bestFit="1" customWidth="1"/>
    <col min="7175" max="7424" width="9" style="10"/>
    <col min="7425" max="7425" width="13.125" style="10" customWidth="1"/>
    <col min="7426" max="7426" width="22.875" style="10" customWidth="1"/>
    <col min="7427" max="7427" width="18.375" style="10" customWidth="1"/>
    <col min="7428" max="7428" width="28.875" style="10" customWidth="1"/>
    <col min="7429" max="7429" width="9.5" style="10" customWidth="1"/>
    <col min="7430" max="7430" width="12.625" style="10" bestFit="1" customWidth="1"/>
    <col min="7431" max="7680" width="9" style="10"/>
    <col min="7681" max="7681" width="13.125" style="10" customWidth="1"/>
    <col min="7682" max="7682" width="22.875" style="10" customWidth="1"/>
    <col min="7683" max="7683" width="18.375" style="10" customWidth="1"/>
    <col min="7684" max="7684" width="28.875" style="10" customWidth="1"/>
    <col min="7685" max="7685" width="9.5" style="10" customWidth="1"/>
    <col min="7686" max="7686" width="12.625" style="10" bestFit="1" customWidth="1"/>
    <col min="7687" max="7936" width="9" style="10"/>
    <col min="7937" max="7937" width="13.125" style="10" customWidth="1"/>
    <col min="7938" max="7938" width="22.875" style="10" customWidth="1"/>
    <col min="7939" max="7939" width="18.375" style="10" customWidth="1"/>
    <col min="7940" max="7940" width="28.875" style="10" customWidth="1"/>
    <col min="7941" max="7941" width="9.5" style="10" customWidth="1"/>
    <col min="7942" max="7942" width="12.625" style="10" bestFit="1" customWidth="1"/>
    <col min="7943" max="8192" width="9" style="10"/>
    <col min="8193" max="8193" width="13.125" style="10" customWidth="1"/>
    <col min="8194" max="8194" width="22.875" style="10" customWidth="1"/>
    <col min="8195" max="8195" width="18.375" style="10" customWidth="1"/>
    <col min="8196" max="8196" width="28.875" style="10" customWidth="1"/>
    <col min="8197" max="8197" width="9.5" style="10" customWidth="1"/>
    <col min="8198" max="8198" width="12.625" style="10" bestFit="1" customWidth="1"/>
    <col min="8199" max="8448" width="9" style="10"/>
    <col min="8449" max="8449" width="13.125" style="10" customWidth="1"/>
    <col min="8450" max="8450" width="22.875" style="10" customWidth="1"/>
    <col min="8451" max="8451" width="18.375" style="10" customWidth="1"/>
    <col min="8452" max="8452" width="28.875" style="10" customWidth="1"/>
    <col min="8453" max="8453" width="9.5" style="10" customWidth="1"/>
    <col min="8454" max="8454" width="12.625" style="10" bestFit="1" customWidth="1"/>
    <col min="8455" max="8704" width="9" style="10"/>
    <col min="8705" max="8705" width="13.125" style="10" customWidth="1"/>
    <col min="8706" max="8706" width="22.875" style="10" customWidth="1"/>
    <col min="8707" max="8707" width="18.375" style="10" customWidth="1"/>
    <col min="8708" max="8708" width="28.875" style="10" customWidth="1"/>
    <col min="8709" max="8709" width="9.5" style="10" customWidth="1"/>
    <col min="8710" max="8710" width="12.625" style="10" bestFit="1" customWidth="1"/>
    <col min="8711" max="8960" width="9" style="10"/>
    <col min="8961" max="8961" width="13.125" style="10" customWidth="1"/>
    <col min="8962" max="8962" width="22.875" style="10" customWidth="1"/>
    <col min="8963" max="8963" width="18.375" style="10" customWidth="1"/>
    <col min="8964" max="8964" width="28.875" style="10" customWidth="1"/>
    <col min="8965" max="8965" width="9.5" style="10" customWidth="1"/>
    <col min="8966" max="8966" width="12.625" style="10" bestFit="1" customWidth="1"/>
    <col min="8967" max="9216" width="9" style="10"/>
    <col min="9217" max="9217" width="13.125" style="10" customWidth="1"/>
    <col min="9218" max="9218" width="22.875" style="10" customWidth="1"/>
    <col min="9219" max="9219" width="18.375" style="10" customWidth="1"/>
    <col min="9220" max="9220" width="28.875" style="10" customWidth="1"/>
    <col min="9221" max="9221" width="9.5" style="10" customWidth="1"/>
    <col min="9222" max="9222" width="12.625" style="10" bestFit="1" customWidth="1"/>
    <col min="9223" max="9472" width="9" style="10"/>
    <col min="9473" max="9473" width="13.125" style="10" customWidth="1"/>
    <col min="9474" max="9474" width="22.875" style="10" customWidth="1"/>
    <col min="9475" max="9475" width="18.375" style="10" customWidth="1"/>
    <col min="9476" max="9476" width="28.875" style="10" customWidth="1"/>
    <col min="9477" max="9477" width="9.5" style="10" customWidth="1"/>
    <col min="9478" max="9478" width="12.625" style="10" bestFit="1" customWidth="1"/>
    <col min="9479" max="9728" width="9" style="10"/>
    <col min="9729" max="9729" width="13.125" style="10" customWidth="1"/>
    <col min="9730" max="9730" width="22.875" style="10" customWidth="1"/>
    <col min="9731" max="9731" width="18.375" style="10" customWidth="1"/>
    <col min="9732" max="9732" width="28.875" style="10" customWidth="1"/>
    <col min="9733" max="9733" width="9.5" style="10" customWidth="1"/>
    <col min="9734" max="9734" width="12.625" style="10" bestFit="1" customWidth="1"/>
    <col min="9735" max="9984" width="9" style="10"/>
    <col min="9985" max="9985" width="13.125" style="10" customWidth="1"/>
    <col min="9986" max="9986" width="22.875" style="10" customWidth="1"/>
    <col min="9987" max="9987" width="18.375" style="10" customWidth="1"/>
    <col min="9988" max="9988" width="28.875" style="10" customWidth="1"/>
    <col min="9989" max="9989" width="9.5" style="10" customWidth="1"/>
    <col min="9990" max="9990" width="12.625" style="10" bestFit="1" customWidth="1"/>
    <col min="9991" max="10240" width="9" style="10"/>
    <col min="10241" max="10241" width="13.125" style="10" customWidth="1"/>
    <col min="10242" max="10242" width="22.875" style="10" customWidth="1"/>
    <col min="10243" max="10243" width="18.375" style="10" customWidth="1"/>
    <col min="10244" max="10244" width="28.875" style="10" customWidth="1"/>
    <col min="10245" max="10245" width="9.5" style="10" customWidth="1"/>
    <col min="10246" max="10246" width="12.625" style="10" bestFit="1" customWidth="1"/>
    <col min="10247" max="10496" width="9" style="10"/>
    <col min="10497" max="10497" width="13.125" style="10" customWidth="1"/>
    <col min="10498" max="10498" width="22.875" style="10" customWidth="1"/>
    <col min="10499" max="10499" width="18.375" style="10" customWidth="1"/>
    <col min="10500" max="10500" width="28.875" style="10" customWidth="1"/>
    <col min="10501" max="10501" width="9.5" style="10" customWidth="1"/>
    <col min="10502" max="10502" width="12.625" style="10" bestFit="1" customWidth="1"/>
    <col min="10503" max="10752" width="9" style="10"/>
    <col min="10753" max="10753" width="13.125" style="10" customWidth="1"/>
    <col min="10754" max="10754" width="22.875" style="10" customWidth="1"/>
    <col min="10755" max="10755" width="18.375" style="10" customWidth="1"/>
    <col min="10756" max="10756" width="28.875" style="10" customWidth="1"/>
    <col min="10757" max="10757" width="9.5" style="10" customWidth="1"/>
    <col min="10758" max="10758" width="12.625" style="10" bestFit="1" customWidth="1"/>
    <col min="10759" max="11008" width="9" style="10"/>
    <col min="11009" max="11009" width="13.125" style="10" customWidth="1"/>
    <col min="11010" max="11010" width="22.875" style="10" customWidth="1"/>
    <col min="11011" max="11011" width="18.375" style="10" customWidth="1"/>
    <col min="11012" max="11012" width="28.875" style="10" customWidth="1"/>
    <col min="11013" max="11013" width="9.5" style="10" customWidth="1"/>
    <col min="11014" max="11014" width="12.625" style="10" bestFit="1" customWidth="1"/>
    <col min="11015" max="11264" width="9" style="10"/>
    <col min="11265" max="11265" width="13.125" style="10" customWidth="1"/>
    <col min="11266" max="11266" width="22.875" style="10" customWidth="1"/>
    <col min="11267" max="11267" width="18.375" style="10" customWidth="1"/>
    <col min="11268" max="11268" width="28.875" style="10" customWidth="1"/>
    <col min="11269" max="11269" width="9.5" style="10" customWidth="1"/>
    <col min="11270" max="11270" width="12.625" style="10" bestFit="1" customWidth="1"/>
    <col min="11271" max="11520" width="9" style="10"/>
    <col min="11521" max="11521" width="13.125" style="10" customWidth="1"/>
    <col min="11522" max="11522" width="22.875" style="10" customWidth="1"/>
    <col min="11523" max="11523" width="18.375" style="10" customWidth="1"/>
    <col min="11524" max="11524" width="28.875" style="10" customWidth="1"/>
    <col min="11525" max="11525" width="9.5" style="10" customWidth="1"/>
    <col min="11526" max="11526" width="12.625" style="10" bestFit="1" customWidth="1"/>
    <col min="11527" max="11776" width="9" style="10"/>
    <col min="11777" max="11777" width="13.125" style="10" customWidth="1"/>
    <col min="11778" max="11778" width="22.875" style="10" customWidth="1"/>
    <col min="11779" max="11779" width="18.375" style="10" customWidth="1"/>
    <col min="11780" max="11780" width="28.875" style="10" customWidth="1"/>
    <col min="11781" max="11781" width="9.5" style="10" customWidth="1"/>
    <col min="11782" max="11782" width="12.625" style="10" bestFit="1" customWidth="1"/>
    <col min="11783" max="12032" width="9" style="10"/>
    <col min="12033" max="12033" width="13.125" style="10" customWidth="1"/>
    <col min="12034" max="12034" width="22.875" style="10" customWidth="1"/>
    <col min="12035" max="12035" width="18.375" style="10" customWidth="1"/>
    <col min="12036" max="12036" width="28.875" style="10" customWidth="1"/>
    <col min="12037" max="12037" width="9.5" style="10" customWidth="1"/>
    <col min="12038" max="12038" width="12.625" style="10" bestFit="1" customWidth="1"/>
    <col min="12039" max="12288" width="9" style="10"/>
    <col min="12289" max="12289" width="13.125" style="10" customWidth="1"/>
    <col min="12290" max="12290" width="22.875" style="10" customWidth="1"/>
    <col min="12291" max="12291" width="18.375" style="10" customWidth="1"/>
    <col min="12292" max="12292" width="28.875" style="10" customWidth="1"/>
    <col min="12293" max="12293" width="9.5" style="10" customWidth="1"/>
    <col min="12294" max="12294" width="12.625" style="10" bestFit="1" customWidth="1"/>
    <col min="12295" max="12544" width="9" style="10"/>
    <col min="12545" max="12545" width="13.125" style="10" customWidth="1"/>
    <col min="12546" max="12546" width="22.875" style="10" customWidth="1"/>
    <col min="12547" max="12547" width="18.375" style="10" customWidth="1"/>
    <col min="12548" max="12548" width="28.875" style="10" customWidth="1"/>
    <col min="12549" max="12549" width="9.5" style="10" customWidth="1"/>
    <col min="12550" max="12550" width="12.625" style="10" bestFit="1" customWidth="1"/>
    <col min="12551" max="12800" width="9" style="10"/>
    <col min="12801" max="12801" width="13.125" style="10" customWidth="1"/>
    <col min="12802" max="12802" width="22.875" style="10" customWidth="1"/>
    <col min="12803" max="12803" width="18.375" style="10" customWidth="1"/>
    <col min="12804" max="12804" width="28.875" style="10" customWidth="1"/>
    <col min="12805" max="12805" width="9.5" style="10" customWidth="1"/>
    <col min="12806" max="12806" width="12.625" style="10" bestFit="1" customWidth="1"/>
    <col min="12807" max="13056" width="9" style="10"/>
    <col min="13057" max="13057" width="13.125" style="10" customWidth="1"/>
    <col min="13058" max="13058" width="22.875" style="10" customWidth="1"/>
    <col min="13059" max="13059" width="18.375" style="10" customWidth="1"/>
    <col min="13060" max="13060" width="28.875" style="10" customWidth="1"/>
    <col min="13061" max="13061" width="9.5" style="10" customWidth="1"/>
    <col min="13062" max="13062" width="12.625" style="10" bestFit="1" customWidth="1"/>
    <col min="13063" max="13312" width="9" style="10"/>
    <col min="13313" max="13313" width="13.125" style="10" customWidth="1"/>
    <col min="13314" max="13314" width="22.875" style="10" customWidth="1"/>
    <col min="13315" max="13315" width="18.375" style="10" customWidth="1"/>
    <col min="13316" max="13316" width="28.875" style="10" customWidth="1"/>
    <col min="13317" max="13317" width="9.5" style="10" customWidth="1"/>
    <col min="13318" max="13318" width="12.625" style="10" bestFit="1" customWidth="1"/>
    <col min="13319" max="13568" width="9" style="10"/>
    <col min="13569" max="13569" width="13.125" style="10" customWidth="1"/>
    <col min="13570" max="13570" width="22.875" style="10" customWidth="1"/>
    <col min="13571" max="13571" width="18.375" style="10" customWidth="1"/>
    <col min="13572" max="13572" width="28.875" style="10" customWidth="1"/>
    <col min="13573" max="13573" width="9.5" style="10" customWidth="1"/>
    <col min="13574" max="13574" width="12.625" style="10" bestFit="1" customWidth="1"/>
    <col min="13575" max="13824" width="9" style="10"/>
    <col min="13825" max="13825" width="13.125" style="10" customWidth="1"/>
    <col min="13826" max="13826" width="22.875" style="10" customWidth="1"/>
    <col min="13827" max="13827" width="18.375" style="10" customWidth="1"/>
    <col min="13828" max="13828" width="28.875" style="10" customWidth="1"/>
    <col min="13829" max="13829" width="9.5" style="10" customWidth="1"/>
    <col min="13830" max="13830" width="12.625" style="10" bestFit="1" customWidth="1"/>
    <col min="13831" max="14080" width="9" style="10"/>
    <col min="14081" max="14081" width="13.125" style="10" customWidth="1"/>
    <col min="14082" max="14082" width="22.875" style="10" customWidth="1"/>
    <col min="14083" max="14083" width="18.375" style="10" customWidth="1"/>
    <col min="14084" max="14084" width="28.875" style="10" customWidth="1"/>
    <col min="14085" max="14085" width="9.5" style="10" customWidth="1"/>
    <col min="14086" max="14086" width="12.625" style="10" bestFit="1" customWidth="1"/>
    <col min="14087" max="14336" width="9" style="10"/>
    <col min="14337" max="14337" width="13.125" style="10" customWidth="1"/>
    <col min="14338" max="14338" width="22.875" style="10" customWidth="1"/>
    <col min="14339" max="14339" width="18.375" style="10" customWidth="1"/>
    <col min="14340" max="14340" width="28.875" style="10" customWidth="1"/>
    <col min="14341" max="14341" width="9.5" style="10" customWidth="1"/>
    <col min="14342" max="14342" width="12.625" style="10" bestFit="1" customWidth="1"/>
    <col min="14343" max="14592" width="9" style="10"/>
    <col min="14593" max="14593" width="13.125" style="10" customWidth="1"/>
    <col min="14594" max="14594" width="22.875" style="10" customWidth="1"/>
    <col min="14595" max="14595" width="18.375" style="10" customWidth="1"/>
    <col min="14596" max="14596" width="28.875" style="10" customWidth="1"/>
    <col min="14597" max="14597" width="9.5" style="10" customWidth="1"/>
    <col min="14598" max="14598" width="12.625" style="10" bestFit="1" customWidth="1"/>
    <col min="14599" max="14848" width="9" style="10"/>
    <col min="14849" max="14849" width="13.125" style="10" customWidth="1"/>
    <col min="14850" max="14850" width="22.875" style="10" customWidth="1"/>
    <col min="14851" max="14851" width="18.375" style="10" customWidth="1"/>
    <col min="14852" max="14852" width="28.875" style="10" customWidth="1"/>
    <col min="14853" max="14853" width="9.5" style="10" customWidth="1"/>
    <col min="14854" max="14854" width="12.625" style="10" bestFit="1" customWidth="1"/>
    <col min="14855" max="15104" width="9" style="10"/>
    <col min="15105" max="15105" width="13.125" style="10" customWidth="1"/>
    <col min="15106" max="15106" width="22.875" style="10" customWidth="1"/>
    <col min="15107" max="15107" width="18.375" style="10" customWidth="1"/>
    <col min="15108" max="15108" width="28.875" style="10" customWidth="1"/>
    <col min="15109" max="15109" width="9.5" style="10" customWidth="1"/>
    <col min="15110" max="15110" width="12.625" style="10" bestFit="1" customWidth="1"/>
    <col min="15111" max="15360" width="9" style="10"/>
    <col min="15361" max="15361" width="13.125" style="10" customWidth="1"/>
    <col min="15362" max="15362" width="22.875" style="10" customWidth="1"/>
    <col min="15363" max="15363" width="18.375" style="10" customWidth="1"/>
    <col min="15364" max="15364" width="28.875" style="10" customWidth="1"/>
    <col min="15365" max="15365" width="9.5" style="10" customWidth="1"/>
    <col min="15366" max="15366" width="12.625" style="10" bestFit="1" customWidth="1"/>
    <col min="15367" max="15616" width="9" style="10"/>
    <col min="15617" max="15617" width="13.125" style="10" customWidth="1"/>
    <col min="15618" max="15618" width="22.875" style="10" customWidth="1"/>
    <col min="15619" max="15619" width="18.375" style="10" customWidth="1"/>
    <col min="15620" max="15620" width="28.875" style="10" customWidth="1"/>
    <col min="15621" max="15621" width="9.5" style="10" customWidth="1"/>
    <col min="15622" max="15622" width="12.625" style="10" bestFit="1" customWidth="1"/>
    <col min="15623" max="15872" width="9" style="10"/>
    <col min="15873" max="15873" width="13.125" style="10" customWidth="1"/>
    <col min="15874" max="15874" width="22.875" style="10" customWidth="1"/>
    <col min="15875" max="15875" width="18.375" style="10" customWidth="1"/>
    <col min="15876" max="15876" width="28.875" style="10" customWidth="1"/>
    <col min="15877" max="15877" width="9.5" style="10" customWidth="1"/>
    <col min="15878" max="15878" width="12.625" style="10" bestFit="1" customWidth="1"/>
    <col min="15879" max="16128" width="9" style="10"/>
    <col min="16129" max="16129" width="13.125" style="10" customWidth="1"/>
    <col min="16130" max="16130" width="22.875" style="10" customWidth="1"/>
    <col min="16131" max="16131" width="18.375" style="10" customWidth="1"/>
    <col min="16132" max="16132" width="28.875" style="10" customWidth="1"/>
    <col min="16133" max="16133" width="9.5" style="10" customWidth="1"/>
    <col min="16134" max="16134" width="12.625" style="10" bestFit="1" customWidth="1"/>
    <col min="16135" max="16384" width="9" style="10"/>
  </cols>
  <sheetData>
    <row r="1" spans="1:6" ht="31.5">
      <c r="A1" s="849" t="s">
        <v>292</v>
      </c>
      <c r="B1" s="849"/>
      <c r="C1" s="849"/>
      <c r="D1" s="849"/>
      <c r="E1" s="849"/>
    </row>
    <row r="2" spans="1:6" s="12" customFormat="1" ht="24.75" customHeight="1" thickBot="1">
      <c r="A2" s="409" t="s">
        <v>321</v>
      </c>
      <c r="B2" s="151"/>
      <c r="C2" s="152"/>
      <c r="D2" s="153"/>
      <c r="E2" s="154" t="s">
        <v>12</v>
      </c>
      <c r="F2" s="11"/>
    </row>
    <row r="3" spans="1:6" s="14" customFormat="1" ht="26.25" customHeight="1" thickBot="1">
      <c r="A3" s="155" t="s">
        <v>70</v>
      </c>
      <c r="B3" s="458" t="s">
        <v>62</v>
      </c>
      <c r="C3" s="145" t="s">
        <v>13</v>
      </c>
      <c r="D3" s="156" t="s">
        <v>26</v>
      </c>
      <c r="E3" s="146" t="s">
        <v>51</v>
      </c>
      <c r="F3" s="13"/>
    </row>
    <row r="4" spans="1:6" s="12" customFormat="1" ht="26.25" customHeight="1">
      <c r="A4" s="850" t="s">
        <v>192</v>
      </c>
      <c r="B4" s="401" t="s">
        <v>282</v>
      </c>
      <c r="C4" s="350">
        <v>2333980</v>
      </c>
      <c r="D4" s="351" t="s">
        <v>192</v>
      </c>
      <c r="E4" s="352"/>
      <c r="F4" s="11"/>
    </row>
    <row r="5" spans="1:6" s="12" customFormat="1" ht="26.25" customHeight="1">
      <c r="A5" s="851"/>
      <c r="B5" s="402" t="s">
        <v>283</v>
      </c>
      <c r="C5" s="289">
        <v>630000</v>
      </c>
      <c r="D5" s="290" t="s">
        <v>300</v>
      </c>
      <c r="E5" s="150"/>
      <c r="F5" s="11"/>
    </row>
    <row r="6" spans="1:6" s="12" customFormat="1" ht="26.25" customHeight="1">
      <c r="A6" s="852"/>
      <c r="B6" s="457" t="s">
        <v>202</v>
      </c>
      <c r="C6" s="348">
        <f>SUM(C4:C5)</f>
        <v>2963980</v>
      </c>
      <c r="D6" s="349"/>
      <c r="E6" s="157"/>
      <c r="F6" s="11"/>
    </row>
    <row r="7" spans="1:6" s="12" customFormat="1" ht="26.25" customHeight="1">
      <c r="A7" s="853" t="s">
        <v>191</v>
      </c>
      <c r="B7" s="402" t="s">
        <v>22</v>
      </c>
      <c r="C7" s="291">
        <v>320000</v>
      </c>
      <c r="D7" s="290" t="s">
        <v>299</v>
      </c>
      <c r="E7" s="150"/>
      <c r="F7" s="11"/>
    </row>
    <row r="8" spans="1:6" s="12" customFormat="1" ht="26.25" customHeight="1">
      <c r="A8" s="851"/>
      <c r="B8" s="402" t="s">
        <v>31</v>
      </c>
      <c r="C8" s="291">
        <v>12391140</v>
      </c>
      <c r="D8" s="290" t="s">
        <v>386</v>
      </c>
      <c r="E8" s="150"/>
      <c r="F8" s="11"/>
    </row>
    <row r="9" spans="1:6" s="12" customFormat="1" ht="26.25" customHeight="1">
      <c r="A9" s="851"/>
      <c r="B9" s="402" t="s">
        <v>383</v>
      </c>
      <c r="C9" s="291">
        <v>9170030</v>
      </c>
      <c r="D9" s="290" t="s">
        <v>382</v>
      </c>
      <c r="E9" s="150"/>
      <c r="F9" s="11"/>
    </row>
    <row r="10" spans="1:6" s="12" customFormat="1" ht="26.25" customHeight="1">
      <c r="A10" s="851"/>
      <c r="B10" s="402" t="s">
        <v>5</v>
      </c>
      <c r="C10" s="303">
        <v>1681400</v>
      </c>
      <c r="D10" s="307" t="s">
        <v>385</v>
      </c>
      <c r="E10" s="150"/>
      <c r="F10" s="292"/>
    </row>
    <row r="11" spans="1:6" s="12" customFormat="1" ht="26.25" customHeight="1">
      <c r="A11" s="852"/>
      <c r="B11" s="457" t="s">
        <v>202</v>
      </c>
      <c r="C11" s="348">
        <f>SUM(C7:C10)</f>
        <v>23562570</v>
      </c>
      <c r="D11" s="349"/>
      <c r="E11" s="157"/>
      <c r="F11" s="11"/>
    </row>
    <row r="12" spans="1:6" s="14" customFormat="1" ht="26.25" customHeight="1" thickBot="1">
      <c r="A12" s="825" t="s">
        <v>203</v>
      </c>
      <c r="B12" s="826"/>
      <c r="C12" s="346">
        <f>SUM(C6,C11)</f>
        <v>26526550</v>
      </c>
      <c r="D12" s="353"/>
      <c r="E12" s="159"/>
      <c r="F12" s="13"/>
    </row>
    <row r="13" spans="1:6" s="12" customFormat="1" ht="21.75" customHeight="1">
      <c r="A13" s="115"/>
      <c r="B13" s="116"/>
      <c r="C13" s="117"/>
      <c r="D13" s="114"/>
      <c r="E13" s="115"/>
      <c r="F13" s="11"/>
    </row>
    <row r="14" spans="1:6" s="12" customFormat="1" ht="13.5">
      <c r="A14" s="115"/>
      <c r="B14" s="116"/>
      <c r="C14" s="117"/>
      <c r="D14" s="114"/>
      <c r="E14" s="115"/>
      <c r="F14" s="11"/>
    </row>
    <row r="15" spans="1:6" s="12" customFormat="1" ht="13.5">
      <c r="A15" s="115"/>
      <c r="B15" s="116"/>
      <c r="C15" s="117"/>
      <c r="D15" s="114"/>
      <c r="E15" s="115"/>
      <c r="F15" s="11"/>
    </row>
    <row r="16" spans="1:6" s="12" customFormat="1" ht="13.5">
      <c r="A16" s="115"/>
      <c r="B16" s="116"/>
      <c r="C16" s="117"/>
      <c r="D16" s="114"/>
      <c r="E16" s="115"/>
      <c r="F16" s="11"/>
    </row>
    <row r="17" spans="1:6" s="12" customFormat="1" ht="13.5">
      <c r="A17" s="115"/>
      <c r="B17" s="116"/>
      <c r="C17" s="117"/>
      <c r="D17" s="118"/>
      <c r="E17" s="115"/>
      <c r="F17" s="11"/>
    </row>
    <row r="18" spans="1:6" s="12" customFormat="1" ht="13.5">
      <c r="A18" s="115"/>
      <c r="B18" s="116"/>
      <c r="C18" s="117"/>
      <c r="D18" s="114"/>
      <c r="E18" s="115"/>
      <c r="F18" s="11"/>
    </row>
    <row r="19" spans="1:6" s="12" customFormat="1" ht="13.5">
      <c r="A19" s="115"/>
      <c r="B19" s="116"/>
      <c r="C19" s="117"/>
      <c r="D19" s="118"/>
      <c r="E19" s="115"/>
      <c r="F19" s="11"/>
    </row>
    <row r="20" spans="1:6" s="12" customFormat="1" ht="13.5">
      <c r="A20" s="115"/>
      <c r="B20" s="116"/>
      <c r="C20" s="117"/>
      <c r="D20" s="114"/>
      <c r="E20" s="115"/>
      <c r="F20" s="11"/>
    </row>
    <row r="21" spans="1:6" s="12" customFormat="1" ht="13.5">
      <c r="A21" s="115"/>
      <c r="B21" s="116"/>
      <c r="C21" s="117"/>
      <c r="D21" s="114"/>
      <c r="E21" s="115"/>
      <c r="F21" s="11"/>
    </row>
    <row r="22" spans="1:6" s="12" customFormat="1" ht="13.5">
      <c r="A22" s="115"/>
      <c r="B22" s="116"/>
      <c r="C22" s="117"/>
      <c r="D22" s="114"/>
      <c r="E22" s="115"/>
      <c r="F22" s="11"/>
    </row>
    <row r="23" spans="1:6" s="12" customFormat="1" ht="13.5">
      <c r="A23" s="115"/>
      <c r="B23" s="116"/>
      <c r="C23" s="117"/>
      <c r="D23" s="114"/>
      <c r="E23" s="115"/>
      <c r="F23" s="11"/>
    </row>
    <row r="24" spans="1:6" s="12" customFormat="1" ht="13.5">
      <c r="A24" s="115"/>
      <c r="B24" s="116"/>
      <c r="C24" s="117"/>
      <c r="D24" s="118"/>
      <c r="E24" s="115"/>
      <c r="F24" s="11"/>
    </row>
    <row r="25" spans="1:6" s="12" customFormat="1" ht="13.5">
      <c r="A25" s="115"/>
      <c r="B25" s="116"/>
      <c r="C25" s="117"/>
      <c r="D25" s="114"/>
      <c r="E25" s="115"/>
      <c r="F25" s="11"/>
    </row>
    <row r="26" spans="1:6" s="12" customFormat="1" ht="13.5">
      <c r="A26" s="115"/>
      <c r="B26" s="116"/>
      <c r="C26" s="117"/>
      <c r="D26" s="114"/>
      <c r="E26" s="115"/>
      <c r="F26" s="11"/>
    </row>
    <row r="27" spans="1:6" s="12" customFormat="1" ht="13.5">
      <c r="A27" s="115"/>
      <c r="B27" s="116"/>
      <c r="C27" s="117"/>
      <c r="D27" s="114"/>
      <c r="E27" s="115"/>
      <c r="F27" s="11"/>
    </row>
    <row r="28" spans="1:6" s="12" customFormat="1" ht="13.5">
      <c r="A28" s="115"/>
      <c r="B28" s="116"/>
      <c r="C28" s="117"/>
      <c r="D28" s="114"/>
      <c r="E28" s="115"/>
      <c r="F28" s="11"/>
    </row>
    <row r="29" spans="1:6" s="12" customFormat="1" ht="13.5">
      <c r="A29" s="115"/>
      <c r="B29" s="116"/>
      <c r="C29" s="117"/>
      <c r="D29" s="114"/>
      <c r="E29" s="115"/>
      <c r="F29" s="11"/>
    </row>
    <row r="30" spans="1:6" s="12" customFormat="1" ht="13.5">
      <c r="A30" s="115"/>
      <c r="B30" s="116"/>
      <c r="C30" s="117"/>
      <c r="D30" s="118"/>
      <c r="E30" s="115"/>
      <c r="F30" s="11"/>
    </row>
    <row r="31" spans="1:6" s="12" customFormat="1" ht="13.5">
      <c r="A31" s="115"/>
      <c r="B31" s="116"/>
      <c r="C31" s="117"/>
      <c r="D31" s="114"/>
      <c r="E31" s="115"/>
      <c r="F31" s="11"/>
    </row>
    <row r="32" spans="1:6" s="12" customFormat="1" ht="13.5">
      <c r="A32" s="115"/>
      <c r="B32" s="116"/>
      <c r="C32" s="117"/>
      <c r="D32" s="114"/>
      <c r="E32" s="115"/>
      <c r="F32" s="11"/>
    </row>
    <row r="33" spans="1:6" s="12" customFormat="1" ht="13.5">
      <c r="A33" s="115"/>
      <c r="B33" s="116"/>
      <c r="C33" s="117"/>
      <c r="D33" s="114"/>
      <c r="E33" s="115"/>
      <c r="F33" s="11"/>
    </row>
    <row r="34" spans="1:6" s="12" customFormat="1" ht="13.5">
      <c r="A34" s="115"/>
      <c r="B34" s="116"/>
      <c r="C34" s="117"/>
      <c r="D34" s="114"/>
      <c r="E34" s="115"/>
      <c r="F34" s="11"/>
    </row>
    <row r="35" spans="1:6" s="12" customFormat="1" ht="13.5">
      <c r="A35" s="115"/>
      <c r="B35" s="116"/>
      <c r="C35" s="117"/>
      <c r="D35" s="118"/>
      <c r="E35" s="115"/>
      <c r="F35" s="11"/>
    </row>
    <row r="36" spans="1:6" s="12" customFormat="1" ht="13.5">
      <c r="A36" s="115"/>
      <c r="B36" s="116"/>
      <c r="C36" s="117"/>
      <c r="D36" s="114"/>
      <c r="E36" s="115"/>
      <c r="F36" s="11"/>
    </row>
    <row r="37" spans="1:6" s="12" customFormat="1" ht="13.5">
      <c r="A37" s="115"/>
      <c r="B37" s="116"/>
      <c r="C37" s="117"/>
      <c r="D37" s="118"/>
      <c r="E37" s="115"/>
      <c r="F37" s="11"/>
    </row>
    <row r="38" spans="1:6" s="12" customFormat="1" ht="13.5">
      <c r="A38" s="115"/>
      <c r="B38" s="116"/>
      <c r="C38" s="117"/>
      <c r="D38" s="114"/>
      <c r="E38" s="115"/>
      <c r="F38" s="11"/>
    </row>
    <row r="39" spans="1:6" s="12" customFormat="1" ht="13.5">
      <c r="A39" s="115"/>
      <c r="B39" s="116"/>
      <c r="C39" s="117"/>
      <c r="D39" s="114"/>
      <c r="E39" s="115"/>
      <c r="F39" s="11"/>
    </row>
    <row r="40" spans="1:6" s="12" customFormat="1" ht="13.5">
      <c r="A40" s="115"/>
      <c r="B40" s="116"/>
      <c r="C40" s="117"/>
      <c r="D40" s="114"/>
      <c r="E40" s="115"/>
      <c r="F40" s="11"/>
    </row>
    <row r="41" spans="1:6" s="12" customFormat="1" ht="13.5">
      <c r="A41" s="115"/>
      <c r="B41" s="116"/>
      <c r="C41" s="117"/>
      <c r="D41" s="118"/>
      <c r="E41" s="115"/>
      <c r="F41" s="11"/>
    </row>
    <row r="42" spans="1:6" s="12" customFormat="1" ht="13.5">
      <c r="A42" s="115"/>
      <c r="B42" s="116"/>
      <c r="C42" s="117"/>
      <c r="D42" s="114"/>
      <c r="E42" s="115"/>
      <c r="F42" s="11"/>
    </row>
    <row r="43" spans="1:6" s="12" customFormat="1" ht="13.5">
      <c r="A43" s="115"/>
      <c r="B43" s="116"/>
      <c r="C43" s="117"/>
      <c r="D43" s="114"/>
      <c r="E43" s="115"/>
      <c r="F43" s="11"/>
    </row>
    <row r="44" spans="1:6" s="12" customFormat="1" ht="13.5">
      <c r="A44" s="115"/>
      <c r="B44" s="116"/>
      <c r="C44" s="117"/>
      <c r="D44" s="114"/>
      <c r="E44" s="115"/>
      <c r="F44" s="11"/>
    </row>
    <row r="45" spans="1:6" s="12" customFormat="1" ht="13.5">
      <c r="A45" s="115"/>
      <c r="B45" s="116"/>
      <c r="C45" s="117"/>
      <c r="D45" s="114"/>
      <c r="E45" s="115"/>
      <c r="F45" s="11"/>
    </row>
    <row r="46" spans="1:6" s="12" customFormat="1" ht="13.5">
      <c r="A46" s="115"/>
      <c r="B46" s="116"/>
      <c r="C46" s="117"/>
      <c r="D46" s="114"/>
      <c r="E46" s="115"/>
      <c r="F46" s="11"/>
    </row>
    <row r="47" spans="1:6" s="12" customFormat="1" ht="13.5">
      <c r="A47" s="115"/>
      <c r="B47" s="116"/>
      <c r="C47" s="117"/>
      <c r="D47" s="114"/>
      <c r="E47" s="115"/>
      <c r="F47" s="11"/>
    </row>
    <row r="48" spans="1:6" s="12" customFormat="1" ht="13.5">
      <c r="A48" s="115"/>
      <c r="B48" s="116"/>
      <c r="C48" s="117"/>
      <c r="D48" s="114"/>
      <c r="E48" s="115"/>
      <c r="F48" s="11"/>
    </row>
    <row r="49" spans="1:6" s="12" customFormat="1" ht="13.5">
      <c r="A49" s="115"/>
      <c r="B49" s="116"/>
      <c r="C49" s="117"/>
      <c r="D49" s="114"/>
      <c r="E49" s="115"/>
      <c r="F49" s="11"/>
    </row>
    <row r="50" spans="1:6" s="12" customFormat="1" ht="13.5">
      <c r="A50" s="115"/>
      <c r="B50" s="116"/>
      <c r="C50" s="117"/>
      <c r="D50" s="114"/>
      <c r="E50" s="115"/>
      <c r="F50" s="11"/>
    </row>
    <row r="51" spans="1:6" s="12" customFormat="1" ht="13.5">
      <c r="A51" s="115"/>
      <c r="B51" s="116"/>
      <c r="C51" s="117"/>
      <c r="D51" s="114"/>
      <c r="E51" s="115"/>
      <c r="F51" s="11"/>
    </row>
    <row r="52" spans="1:6" s="12" customFormat="1" ht="13.5">
      <c r="A52" s="115"/>
      <c r="B52" s="116"/>
      <c r="C52" s="117"/>
      <c r="D52" s="114"/>
      <c r="E52" s="115"/>
      <c r="F52" s="11"/>
    </row>
    <row r="53" spans="1:6" s="12" customFormat="1" ht="13.5">
      <c r="A53" s="115"/>
      <c r="B53" s="116"/>
      <c r="C53" s="117"/>
      <c r="D53" s="114"/>
      <c r="E53" s="115"/>
      <c r="F53" s="11"/>
    </row>
    <row r="54" spans="1:6" s="12" customFormat="1" ht="13.5">
      <c r="A54" s="115"/>
      <c r="B54" s="116"/>
      <c r="C54" s="117"/>
      <c r="D54" s="114"/>
      <c r="E54" s="115"/>
      <c r="F54" s="11"/>
    </row>
    <row r="55" spans="1:6" s="12" customFormat="1" ht="13.5">
      <c r="A55" s="115"/>
      <c r="B55" s="116"/>
      <c r="C55" s="117"/>
      <c r="D55" s="114"/>
      <c r="E55" s="115"/>
      <c r="F55" s="11"/>
    </row>
    <row r="56" spans="1:6" s="12" customFormat="1" ht="13.5">
      <c r="A56" s="115"/>
      <c r="B56" s="116"/>
      <c r="C56" s="117"/>
      <c r="D56" s="114"/>
      <c r="E56" s="115"/>
      <c r="F56" s="11"/>
    </row>
    <row r="57" spans="1:6" s="12" customFormat="1" ht="13.5">
      <c r="A57" s="115"/>
      <c r="B57" s="116"/>
      <c r="C57" s="117"/>
      <c r="D57" s="114"/>
      <c r="E57" s="115"/>
      <c r="F57" s="11"/>
    </row>
    <row r="58" spans="1:6" s="12" customFormat="1" ht="13.5">
      <c r="A58" s="115"/>
      <c r="B58" s="116"/>
      <c r="C58" s="117"/>
      <c r="D58" s="114"/>
      <c r="E58" s="115"/>
      <c r="F58" s="11"/>
    </row>
    <row r="59" spans="1:6" s="12" customFormat="1" ht="13.5">
      <c r="A59" s="115"/>
      <c r="B59" s="116"/>
      <c r="C59" s="117"/>
      <c r="D59" s="114"/>
      <c r="E59" s="115"/>
      <c r="F59" s="11"/>
    </row>
    <row r="60" spans="1:6" s="12" customFormat="1" ht="13.5">
      <c r="A60" s="115"/>
      <c r="B60" s="116"/>
      <c r="C60" s="117"/>
      <c r="D60" s="114"/>
      <c r="E60" s="115"/>
      <c r="F60" s="11"/>
    </row>
    <row r="61" spans="1:6" s="12" customFormat="1" ht="13.5">
      <c r="A61" s="115"/>
      <c r="B61" s="116"/>
      <c r="C61" s="117"/>
      <c r="D61" s="114"/>
      <c r="E61" s="115"/>
      <c r="F61" s="11"/>
    </row>
    <row r="62" spans="1:6" s="12" customFormat="1" ht="13.5">
      <c r="A62" s="115"/>
      <c r="B62" s="116"/>
      <c r="C62" s="117"/>
      <c r="D62" s="114"/>
      <c r="E62" s="115"/>
      <c r="F62" s="11"/>
    </row>
    <row r="63" spans="1:6" s="12" customFormat="1" ht="13.5">
      <c r="A63" s="115"/>
      <c r="B63" s="116"/>
      <c r="C63" s="117"/>
      <c r="D63" s="114"/>
      <c r="E63" s="115"/>
      <c r="F63" s="11"/>
    </row>
    <row r="64" spans="1:6" s="12" customFormat="1">
      <c r="A64" s="119"/>
      <c r="B64" s="120"/>
      <c r="C64" s="121"/>
      <c r="D64" s="122"/>
      <c r="E64" s="119"/>
      <c r="F64" s="11"/>
    </row>
  </sheetData>
  <sheetProtection password="CC3F" sheet="1" objects="1" scenarios="1"/>
  <mergeCells count="4">
    <mergeCell ref="A12:B12"/>
    <mergeCell ref="A1:E1"/>
    <mergeCell ref="A4:A6"/>
    <mergeCell ref="A7:A11"/>
  </mergeCells>
  <phoneticPr fontId="12" type="noConversion"/>
  <pageMargins left="0.40986111760139465" right="0.38972222805023193" top="1" bottom="1" header="0.5" footer="0.5"/>
  <pageSetup paperSize="9" scale="86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"/>
  <sheetViews>
    <sheetView zoomScaleNormal="100" workbookViewId="0">
      <selection sqref="A1:E1"/>
    </sheetView>
  </sheetViews>
  <sheetFormatPr defaultColWidth="9" defaultRowHeight="13.5"/>
  <cols>
    <col min="1" max="1" width="18.25" style="97" customWidth="1"/>
    <col min="2" max="2" width="21.125" style="98" customWidth="1"/>
    <col min="3" max="3" width="16.25" style="99" customWidth="1"/>
    <col min="4" max="4" width="22.75" style="100" bestFit="1" customWidth="1"/>
    <col min="5" max="5" width="8.75" style="97" customWidth="1"/>
    <col min="6" max="16384" width="9" style="2"/>
  </cols>
  <sheetData>
    <row r="1" spans="1:5" ht="32.25" customHeight="1">
      <c r="A1" s="799" t="s">
        <v>411</v>
      </c>
      <c r="B1" s="799"/>
      <c r="C1" s="799"/>
      <c r="D1" s="799"/>
      <c r="E1" s="799"/>
    </row>
    <row r="2" spans="1:5" ht="20.25" customHeight="1" thickBot="1">
      <c r="A2" s="409" t="s">
        <v>321</v>
      </c>
      <c r="B2" s="123"/>
      <c r="C2" s="124"/>
      <c r="D2" s="125"/>
      <c r="E2" s="126" t="s">
        <v>12</v>
      </c>
    </row>
    <row r="3" spans="1:5" s="3" customFormat="1" ht="26.25" customHeight="1" thickBot="1">
      <c r="A3" s="127" t="s">
        <v>64</v>
      </c>
      <c r="B3" s="449" t="s">
        <v>69</v>
      </c>
      <c r="C3" s="129" t="s">
        <v>13</v>
      </c>
      <c r="D3" s="130" t="s">
        <v>10</v>
      </c>
      <c r="E3" s="131" t="s">
        <v>51</v>
      </c>
    </row>
    <row r="4" spans="1:5" s="3" customFormat="1" ht="23.25" customHeight="1">
      <c r="A4" s="450" t="s">
        <v>413</v>
      </c>
      <c r="B4" s="459" t="s">
        <v>294</v>
      </c>
      <c r="C4" s="423">
        <f>534+1051</f>
        <v>1585</v>
      </c>
      <c r="D4" s="425" t="s">
        <v>412</v>
      </c>
      <c r="E4" s="424"/>
    </row>
    <row r="5" spans="1:5" s="3" customFormat="1" ht="23.25" customHeight="1" thickBot="1">
      <c r="A5" s="812" t="s">
        <v>267</v>
      </c>
      <c r="B5" s="813"/>
      <c r="C5" s="327">
        <f>SUM(C4:C4)</f>
        <v>1585</v>
      </c>
      <c r="D5" s="322"/>
      <c r="E5" s="305"/>
    </row>
    <row r="6" spans="1:5" s="3" customFormat="1" ht="23.25" customHeight="1">
      <c r="A6" s="97"/>
      <c r="B6" s="98"/>
      <c r="C6" s="99"/>
      <c r="D6" s="100"/>
      <c r="E6" s="97"/>
    </row>
    <row r="7" spans="1:5" s="3" customFormat="1" ht="23.25" customHeight="1">
      <c r="A7" s="97"/>
      <c r="B7" s="98"/>
      <c r="C7" s="99"/>
      <c r="D7" s="100"/>
      <c r="E7" s="97"/>
    </row>
    <row r="8" spans="1:5" s="3" customFormat="1">
      <c r="A8" s="97"/>
      <c r="B8" s="98"/>
      <c r="C8" s="99"/>
      <c r="D8" s="100"/>
      <c r="E8" s="97"/>
    </row>
  </sheetData>
  <sheetProtection password="CC3F" sheet="1" objects="1" scenarios="1"/>
  <mergeCells count="2">
    <mergeCell ref="A5:B5"/>
    <mergeCell ref="A1:E1"/>
  </mergeCells>
  <phoneticPr fontId="12" type="noConversion"/>
  <pageMargins left="0.5" right="0.5" top="1" bottom="0.54000002145767212" header="0.5" footer="0.5"/>
  <pageSetup paperSize="9" scale="9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4"/>
  <sheetViews>
    <sheetView zoomScaleNormal="100" workbookViewId="0">
      <selection sqref="A1:F1"/>
    </sheetView>
  </sheetViews>
  <sheetFormatPr defaultColWidth="9" defaultRowHeight="13.5"/>
  <cols>
    <col min="1" max="2" width="13.5" style="249" customWidth="1"/>
    <col min="3" max="3" width="28.25" style="249" bestFit="1" customWidth="1"/>
    <col min="4" max="4" width="20.375" style="249" bestFit="1" customWidth="1"/>
    <col min="5" max="5" width="15.375" style="251" customWidth="1"/>
    <col min="6" max="6" width="14.125" style="251" bestFit="1" customWidth="1"/>
    <col min="7" max="7" width="10.25" style="4" bestFit="1" customWidth="1"/>
    <col min="8" max="16384" width="9" style="4"/>
  </cols>
  <sheetData>
    <row r="1" spans="1:7" ht="32.25" customHeight="1">
      <c r="A1" s="791" t="s">
        <v>293</v>
      </c>
      <c r="B1" s="791"/>
      <c r="C1" s="791"/>
      <c r="D1" s="791"/>
      <c r="E1" s="791"/>
      <c r="F1" s="791"/>
    </row>
    <row r="2" spans="1:7" ht="24" customHeight="1" thickBot="1">
      <c r="A2" s="409" t="s">
        <v>321</v>
      </c>
      <c r="B2" s="257"/>
      <c r="C2" s="257"/>
      <c r="D2" s="258"/>
      <c r="E2" s="259"/>
      <c r="F2" s="260" t="s">
        <v>29</v>
      </c>
    </row>
    <row r="3" spans="1:7" ht="24" customHeight="1" thickBot="1">
      <c r="A3" s="96" t="s">
        <v>60</v>
      </c>
      <c r="B3" s="261" t="s">
        <v>179</v>
      </c>
      <c r="C3" s="261" t="s">
        <v>186</v>
      </c>
      <c r="D3" s="262" t="s">
        <v>65</v>
      </c>
      <c r="E3" s="262" t="s">
        <v>11</v>
      </c>
      <c r="F3" s="263" t="s">
        <v>15</v>
      </c>
    </row>
    <row r="4" spans="1:7" s="20" customFormat="1" ht="26.25" customHeight="1">
      <c r="A4" s="354" t="s">
        <v>85</v>
      </c>
      <c r="B4" s="355" t="s">
        <v>314</v>
      </c>
      <c r="C4" s="356" t="s">
        <v>384</v>
      </c>
      <c r="D4" s="356" t="s">
        <v>297</v>
      </c>
      <c r="E4" s="357">
        <v>10046054</v>
      </c>
      <c r="F4" s="358"/>
    </row>
    <row r="5" spans="1:7" s="20" customFormat="1" ht="26.25" customHeight="1">
      <c r="A5" s="277" t="s">
        <v>188</v>
      </c>
      <c r="B5" s="301" t="s">
        <v>314</v>
      </c>
      <c r="C5" s="300" t="s">
        <v>381</v>
      </c>
      <c r="D5" s="300" t="s">
        <v>214</v>
      </c>
      <c r="E5" s="278">
        <v>11720292</v>
      </c>
      <c r="F5" s="279"/>
    </row>
    <row r="6" spans="1:7" s="20" customFormat="1" ht="26.25" customHeight="1">
      <c r="A6" s="277" t="s">
        <v>190</v>
      </c>
      <c r="B6" s="301" t="s">
        <v>408</v>
      </c>
      <c r="C6" s="300" t="s">
        <v>381</v>
      </c>
      <c r="D6" s="300" t="s">
        <v>214</v>
      </c>
      <c r="E6" s="278">
        <v>11720282</v>
      </c>
      <c r="F6" s="279"/>
    </row>
    <row r="7" spans="1:7" s="20" customFormat="1" ht="26.25" customHeight="1">
      <c r="A7" s="277" t="s">
        <v>266</v>
      </c>
      <c r="B7" s="300" t="s">
        <v>314</v>
      </c>
      <c r="C7" s="300" t="s">
        <v>381</v>
      </c>
      <c r="D7" s="300" t="s">
        <v>214</v>
      </c>
      <c r="E7" s="278">
        <v>10125957</v>
      </c>
      <c r="F7" s="315" t="s">
        <v>307</v>
      </c>
    </row>
    <row r="8" spans="1:7" s="20" customFormat="1" ht="26.25" customHeight="1">
      <c r="A8" s="277" t="s">
        <v>266</v>
      </c>
      <c r="B8" s="300" t="s">
        <v>409</v>
      </c>
      <c r="C8" s="300" t="s">
        <v>381</v>
      </c>
      <c r="D8" s="300" t="s">
        <v>214</v>
      </c>
      <c r="E8" s="278">
        <v>49758</v>
      </c>
      <c r="F8" s="315" t="s">
        <v>294</v>
      </c>
    </row>
    <row r="9" spans="1:7" s="20" customFormat="1" ht="26.25" customHeight="1">
      <c r="A9" s="859" t="s">
        <v>180</v>
      </c>
      <c r="B9" s="860"/>
      <c r="C9" s="860"/>
      <c r="D9" s="860"/>
      <c r="E9" s="861">
        <f>SUM(E4:E8)</f>
        <v>43662343</v>
      </c>
      <c r="F9" s="862"/>
    </row>
    <row r="10" spans="1:7" s="20" customFormat="1" ht="26.25" customHeight="1">
      <c r="A10" s="277" t="s">
        <v>302</v>
      </c>
      <c r="B10" s="301" t="s">
        <v>408</v>
      </c>
      <c r="C10" s="300" t="s">
        <v>401</v>
      </c>
      <c r="D10" s="300" t="s">
        <v>298</v>
      </c>
      <c r="E10" s="278">
        <v>196903</v>
      </c>
      <c r="F10" s="279" t="s">
        <v>402</v>
      </c>
    </row>
    <row r="11" spans="1:7" s="20" customFormat="1" ht="26.25" customHeight="1">
      <c r="A11" s="854" t="s">
        <v>180</v>
      </c>
      <c r="B11" s="855"/>
      <c r="C11" s="855"/>
      <c r="D11" s="856"/>
      <c r="E11" s="857">
        <f>SUM(E10:E10)</f>
        <v>196903</v>
      </c>
      <c r="F11" s="858"/>
    </row>
    <row r="12" spans="1:7" s="304" customFormat="1" ht="26.25" customHeight="1">
      <c r="A12" s="277" t="s">
        <v>302</v>
      </c>
      <c r="B12" s="300" t="s">
        <v>314</v>
      </c>
      <c r="C12" s="300" t="s">
        <v>374</v>
      </c>
      <c r="D12" s="300" t="s">
        <v>298</v>
      </c>
      <c r="E12" s="278">
        <v>6200</v>
      </c>
      <c r="F12" s="315" t="s">
        <v>303</v>
      </c>
    </row>
    <row r="13" spans="1:7" s="20" customFormat="1" ht="26.25" customHeight="1">
      <c r="A13" s="854" t="s">
        <v>180</v>
      </c>
      <c r="B13" s="855"/>
      <c r="C13" s="855"/>
      <c r="D13" s="856"/>
      <c r="E13" s="857">
        <f>SUM(E12:E12)</f>
        <v>6200</v>
      </c>
      <c r="F13" s="858"/>
    </row>
    <row r="14" spans="1:7" s="20" customFormat="1" ht="26.25" customHeight="1">
      <c r="A14" s="277" t="s">
        <v>188</v>
      </c>
      <c r="B14" s="301" t="s">
        <v>410</v>
      </c>
      <c r="C14" s="300" t="s">
        <v>403</v>
      </c>
      <c r="D14" s="300" t="s">
        <v>298</v>
      </c>
      <c r="E14" s="278">
        <v>1348272</v>
      </c>
      <c r="F14" s="279"/>
    </row>
    <row r="15" spans="1:7" s="20" customFormat="1" ht="26.25" customHeight="1">
      <c r="A15" s="277" t="s">
        <v>190</v>
      </c>
      <c r="B15" s="301" t="s">
        <v>410</v>
      </c>
      <c r="C15" s="300" t="s">
        <v>403</v>
      </c>
      <c r="D15" s="300" t="s">
        <v>298</v>
      </c>
      <c r="E15" s="278">
        <v>1348273</v>
      </c>
      <c r="F15" s="279"/>
    </row>
    <row r="16" spans="1:7" s="20" customFormat="1" ht="26.25" customHeight="1">
      <c r="A16" s="277" t="s">
        <v>302</v>
      </c>
      <c r="B16" s="301" t="s">
        <v>410</v>
      </c>
      <c r="C16" s="300" t="s">
        <v>403</v>
      </c>
      <c r="D16" s="300" t="s">
        <v>298</v>
      </c>
      <c r="E16" s="278">
        <v>5895</v>
      </c>
      <c r="F16" s="315" t="s">
        <v>404</v>
      </c>
      <c r="G16" s="426"/>
    </row>
    <row r="17" spans="1:6" s="20" customFormat="1" ht="26.25" customHeight="1">
      <c r="A17" s="854" t="s">
        <v>180</v>
      </c>
      <c r="B17" s="855"/>
      <c r="C17" s="855"/>
      <c r="D17" s="856"/>
      <c r="E17" s="857">
        <f>SUM(E14:E16)</f>
        <v>2702440</v>
      </c>
      <c r="F17" s="858"/>
    </row>
    <row r="18" spans="1:6" s="304" customFormat="1" ht="26.25" customHeight="1">
      <c r="A18" s="277" t="s">
        <v>302</v>
      </c>
      <c r="B18" s="301" t="s">
        <v>410</v>
      </c>
      <c r="C18" s="300" t="s">
        <v>340</v>
      </c>
      <c r="D18" s="300" t="s">
        <v>298</v>
      </c>
      <c r="E18" s="278">
        <v>1219</v>
      </c>
      <c r="F18" s="315" t="s">
        <v>295</v>
      </c>
    </row>
    <row r="19" spans="1:6" s="20" customFormat="1" ht="26.25" customHeight="1">
      <c r="A19" s="854" t="s">
        <v>180</v>
      </c>
      <c r="B19" s="855"/>
      <c r="C19" s="855"/>
      <c r="D19" s="856"/>
      <c r="E19" s="857">
        <f>SUM(E18:E18)</f>
        <v>1219</v>
      </c>
      <c r="F19" s="858"/>
    </row>
    <row r="20" spans="1:6" s="20" customFormat="1" ht="26.25" customHeight="1">
      <c r="A20" s="277" t="s">
        <v>308</v>
      </c>
      <c r="B20" s="301" t="s">
        <v>410</v>
      </c>
      <c r="C20" s="300" t="s">
        <v>380</v>
      </c>
      <c r="D20" s="300" t="s">
        <v>298</v>
      </c>
      <c r="E20" s="278">
        <v>794</v>
      </c>
      <c r="F20" s="279" t="s">
        <v>405</v>
      </c>
    </row>
    <row r="21" spans="1:6" s="20" customFormat="1" ht="26.25" customHeight="1">
      <c r="A21" s="854" t="s">
        <v>180</v>
      </c>
      <c r="B21" s="855"/>
      <c r="C21" s="855"/>
      <c r="D21" s="856"/>
      <c r="E21" s="857">
        <f>SUM(E20:E20)</f>
        <v>794</v>
      </c>
      <c r="F21" s="858"/>
    </row>
    <row r="22" spans="1:6" s="20" customFormat="1" ht="26.25" customHeight="1">
      <c r="A22" s="277" t="s">
        <v>302</v>
      </c>
      <c r="B22" s="301" t="s">
        <v>410</v>
      </c>
      <c r="C22" s="300" t="s">
        <v>406</v>
      </c>
      <c r="D22" s="300" t="s">
        <v>298</v>
      </c>
      <c r="E22" s="278">
        <v>124</v>
      </c>
      <c r="F22" s="279" t="s">
        <v>294</v>
      </c>
    </row>
    <row r="23" spans="1:6" s="20" customFormat="1" ht="26.25" customHeight="1">
      <c r="A23" s="854" t="s">
        <v>180</v>
      </c>
      <c r="B23" s="855"/>
      <c r="C23" s="855"/>
      <c r="D23" s="856"/>
      <c r="E23" s="857">
        <f>SUM(E22:E22)</f>
        <v>124</v>
      </c>
      <c r="F23" s="858"/>
    </row>
    <row r="24" spans="1:6" s="20" customFormat="1" ht="26.25" customHeight="1">
      <c r="A24" s="277" t="s">
        <v>301</v>
      </c>
      <c r="B24" s="301" t="s">
        <v>410</v>
      </c>
      <c r="C24" s="300" t="s">
        <v>355</v>
      </c>
      <c r="D24" s="300" t="s">
        <v>298</v>
      </c>
      <c r="E24" s="278">
        <v>4016240</v>
      </c>
      <c r="F24" s="279"/>
    </row>
    <row r="25" spans="1:6" s="20" customFormat="1" ht="26.25" customHeight="1">
      <c r="A25" s="277" t="s">
        <v>302</v>
      </c>
      <c r="B25" s="301" t="s">
        <v>410</v>
      </c>
      <c r="C25" s="300" t="s">
        <v>355</v>
      </c>
      <c r="D25" s="300" t="s">
        <v>298</v>
      </c>
      <c r="E25" s="278">
        <v>12574</v>
      </c>
      <c r="F25" s="279" t="s">
        <v>294</v>
      </c>
    </row>
    <row r="26" spans="1:6" s="20" customFormat="1" ht="26.25" customHeight="1">
      <c r="A26" s="854" t="s">
        <v>180</v>
      </c>
      <c r="B26" s="855"/>
      <c r="C26" s="855"/>
      <c r="D26" s="856"/>
      <c r="E26" s="857">
        <f>SUM(E24:E25)</f>
        <v>4028814</v>
      </c>
      <c r="F26" s="858"/>
    </row>
    <row r="27" spans="1:6" s="20" customFormat="1" ht="26.25" customHeight="1">
      <c r="A27" s="277" t="s">
        <v>301</v>
      </c>
      <c r="B27" s="301" t="s">
        <v>410</v>
      </c>
      <c r="C27" s="300" t="s">
        <v>407</v>
      </c>
      <c r="D27" s="300" t="s">
        <v>298</v>
      </c>
      <c r="E27" s="278">
        <v>881260</v>
      </c>
      <c r="F27" s="279"/>
    </row>
    <row r="28" spans="1:6" s="304" customFormat="1" ht="26.25" customHeight="1">
      <c r="A28" s="277" t="s">
        <v>302</v>
      </c>
      <c r="B28" s="301" t="s">
        <v>410</v>
      </c>
      <c r="C28" s="300" t="s">
        <v>407</v>
      </c>
      <c r="D28" s="300" t="s">
        <v>298</v>
      </c>
      <c r="E28" s="278">
        <v>1454</v>
      </c>
      <c r="F28" s="315" t="s">
        <v>303</v>
      </c>
    </row>
    <row r="29" spans="1:6" s="20" customFormat="1" ht="26.25" customHeight="1">
      <c r="A29" s="854" t="s">
        <v>180</v>
      </c>
      <c r="B29" s="855"/>
      <c r="C29" s="855"/>
      <c r="D29" s="856"/>
      <c r="E29" s="857">
        <f>SUM(E27:E28)</f>
        <v>882714</v>
      </c>
      <c r="F29" s="858"/>
    </row>
    <row r="30" spans="1:6" s="20" customFormat="1" ht="26.25" customHeight="1">
      <c r="A30" s="277" t="s">
        <v>301</v>
      </c>
      <c r="B30" s="301" t="s">
        <v>410</v>
      </c>
      <c r="C30" s="300" t="s">
        <v>390</v>
      </c>
      <c r="D30" s="300" t="s">
        <v>298</v>
      </c>
      <c r="E30" s="278">
        <v>2060000</v>
      </c>
      <c r="F30" s="279"/>
    </row>
    <row r="31" spans="1:6" s="20" customFormat="1" ht="26.25" customHeight="1">
      <c r="A31" s="277" t="s">
        <v>302</v>
      </c>
      <c r="B31" s="301" t="s">
        <v>410</v>
      </c>
      <c r="C31" s="300" t="s">
        <v>390</v>
      </c>
      <c r="D31" s="300" t="s">
        <v>298</v>
      </c>
      <c r="E31" s="278">
        <v>922</v>
      </c>
      <c r="F31" s="279" t="s">
        <v>294</v>
      </c>
    </row>
    <row r="32" spans="1:6" s="20" customFormat="1" ht="26.25" customHeight="1">
      <c r="A32" s="854" t="s">
        <v>180</v>
      </c>
      <c r="B32" s="855"/>
      <c r="C32" s="855"/>
      <c r="D32" s="856"/>
      <c r="E32" s="857">
        <f>SUM(E30:E31)</f>
        <v>2060922</v>
      </c>
      <c r="F32" s="858"/>
    </row>
    <row r="33" spans="1:6" s="20" customFormat="1" ht="26.25" customHeight="1">
      <c r="A33" s="277" t="s">
        <v>188</v>
      </c>
      <c r="B33" s="301" t="s">
        <v>410</v>
      </c>
      <c r="C33" s="300" t="s">
        <v>366</v>
      </c>
      <c r="D33" s="300" t="s">
        <v>214</v>
      </c>
      <c r="E33" s="278">
        <v>1208690</v>
      </c>
      <c r="F33" s="279"/>
    </row>
    <row r="34" spans="1:6" s="304" customFormat="1" ht="26.25" customHeight="1">
      <c r="A34" s="277" t="s">
        <v>190</v>
      </c>
      <c r="B34" s="301" t="s">
        <v>410</v>
      </c>
      <c r="C34" s="300" t="s">
        <v>366</v>
      </c>
      <c r="D34" s="300" t="s">
        <v>214</v>
      </c>
      <c r="E34" s="278">
        <v>1208690</v>
      </c>
      <c r="F34" s="279"/>
    </row>
    <row r="35" spans="1:6" s="20" customFormat="1" ht="26.25" customHeight="1">
      <c r="A35" s="277" t="s">
        <v>266</v>
      </c>
      <c r="B35" s="301" t="s">
        <v>410</v>
      </c>
      <c r="C35" s="300" t="s">
        <v>366</v>
      </c>
      <c r="D35" s="300" t="s">
        <v>214</v>
      </c>
      <c r="E35" s="278">
        <v>4712</v>
      </c>
      <c r="F35" s="315" t="s">
        <v>294</v>
      </c>
    </row>
    <row r="36" spans="1:6" s="304" customFormat="1" ht="26.25" customHeight="1">
      <c r="A36" s="854" t="s">
        <v>180</v>
      </c>
      <c r="B36" s="855"/>
      <c r="C36" s="855"/>
      <c r="D36" s="856"/>
      <c r="E36" s="857">
        <f>SUM(E33:E35)</f>
        <v>2422092</v>
      </c>
      <c r="F36" s="858"/>
    </row>
    <row r="37" spans="1:6" s="20" customFormat="1" ht="26.25" customHeight="1">
      <c r="A37" s="277" t="s">
        <v>188</v>
      </c>
      <c r="B37" s="301" t="s">
        <v>410</v>
      </c>
      <c r="C37" s="300" t="s">
        <v>393</v>
      </c>
      <c r="D37" s="300" t="s">
        <v>214</v>
      </c>
      <c r="E37" s="278">
        <v>833880</v>
      </c>
      <c r="F37" s="279"/>
    </row>
    <row r="38" spans="1:6" s="20" customFormat="1" ht="26.25" customHeight="1">
      <c r="A38" s="277" t="s">
        <v>190</v>
      </c>
      <c r="B38" s="301" t="s">
        <v>410</v>
      </c>
      <c r="C38" s="300" t="s">
        <v>393</v>
      </c>
      <c r="D38" s="300" t="s">
        <v>214</v>
      </c>
      <c r="E38" s="278">
        <v>833880</v>
      </c>
      <c r="F38" s="315"/>
    </row>
    <row r="39" spans="1:6" s="304" customFormat="1" ht="26.25" customHeight="1">
      <c r="A39" s="277" t="s">
        <v>266</v>
      </c>
      <c r="B39" s="301" t="s">
        <v>410</v>
      </c>
      <c r="C39" s="300" t="s">
        <v>393</v>
      </c>
      <c r="D39" s="300" t="s">
        <v>214</v>
      </c>
      <c r="E39" s="278">
        <v>3218</v>
      </c>
      <c r="F39" s="315" t="s">
        <v>294</v>
      </c>
    </row>
    <row r="40" spans="1:6" s="20" customFormat="1" ht="26.25" customHeight="1" thickBot="1">
      <c r="A40" s="863" t="s">
        <v>180</v>
      </c>
      <c r="B40" s="864"/>
      <c r="C40" s="864"/>
      <c r="D40" s="865"/>
      <c r="E40" s="866">
        <f>SUM(E37:E39)</f>
        <v>1670978</v>
      </c>
      <c r="F40" s="867"/>
    </row>
    <row r="41" spans="1:6" ht="26.45" customHeight="1" thickBot="1">
      <c r="A41" s="868" t="s">
        <v>248</v>
      </c>
      <c r="B41" s="869"/>
      <c r="C41" s="869"/>
      <c r="D41" s="870"/>
      <c r="E41" s="871">
        <f>SUM(E9,E11,E13,E17,E19,E21,E23,E26,E29,E32,E36,E40)</f>
        <v>57635543</v>
      </c>
      <c r="F41" s="872"/>
    </row>
    <row r="52" spans="1:6" s="5" customFormat="1" ht="26.25" customHeight="1">
      <c r="A52" s="249"/>
      <c r="B52" s="249"/>
      <c r="C52" s="249"/>
      <c r="D52" s="249"/>
      <c r="E52" s="251"/>
      <c r="F52" s="251"/>
    </row>
    <row r="53" spans="1:6" s="5" customFormat="1" ht="26.25" customHeight="1">
      <c r="A53" s="249"/>
      <c r="B53" s="249"/>
      <c r="C53" s="249"/>
      <c r="D53" s="249"/>
      <c r="E53" s="251"/>
      <c r="F53" s="251"/>
    </row>
    <row r="54" spans="1:6" ht="24" customHeight="1"/>
    <row r="55" spans="1:6" ht="24" customHeight="1"/>
    <row r="56" spans="1:6" ht="24" customHeight="1">
      <c r="A56" s="252"/>
      <c r="B56" s="252"/>
      <c r="C56" s="252"/>
      <c r="D56" s="252"/>
      <c r="E56" s="253"/>
      <c r="F56" s="255"/>
    </row>
    <row r="57" spans="1:6" ht="24" customHeight="1">
      <c r="A57" s="252"/>
      <c r="B57" s="252"/>
      <c r="C57" s="252"/>
      <c r="D57" s="252"/>
      <c r="E57" s="253"/>
      <c r="F57" s="255"/>
    </row>
    <row r="58" spans="1:6" ht="24" customHeight="1">
      <c r="A58" s="252"/>
      <c r="B58" s="252"/>
      <c r="C58" s="252"/>
      <c r="D58" s="252"/>
      <c r="E58" s="253"/>
      <c r="F58" s="255"/>
    </row>
    <row r="59" spans="1:6" ht="24" customHeight="1">
      <c r="A59" s="252"/>
      <c r="B59" s="252"/>
      <c r="C59" s="252"/>
      <c r="D59" s="252"/>
      <c r="E59" s="253"/>
      <c r="F59" s="255"/>
    </row>
    <row r="60" spans="1:6" ht="24" customHeight="1">
      <c r="A60" s="252"/>
      <c r="B60" s="252"/>
      <c r="C60" s="252"/>
      <c r="D60" s="252"/>
      <c r="E60" s="253"/>
      <c r="F60" s="255"/>
    </row>
    <row r="61" spans="1:6" ht="24" customHeight="1">
      <c r="A61" s="252"/>
      <c r="B61" s="252"/>
      <c r="C61" s="252"/>
      <c r="D61" s="252"/>
      <c r="E61" s="253"/>
      <c r="F61" s="255"/>
    </row>
    <row r="62" spans="1:6" ht="24" customHeight="1">
      <c r="A62" s="252"/>
      <c r="B62" s="252"/>
      <c r="C62" s="252"/>
      <c r="D62" s="252"/>
      <c r="E62" s="253"/>
      <c r="F62" s="255"/>
    </row>
    <row r="63" spans="1:6" ht="24" customHeight="1">
      <c r="A63" s="252"/>
      <c r="B63" s="252"/>
      <c r="C63" s="252"/>
      <c r="D63" s="252"/>
      <c r="E63" s="253"/>
      <c r="F63" s="255"/>
    </row>
    <row r="64" spans="1:6" ht="24" customHeight="1">
      <c r="A64" s="252"/>
      <c r="B64" s="252"/>
      <c r="C64" s="252"/>
      <c r="D64" s="252"/>
      <c r="E64" s="253"/>
      <c r="F64" s="255"/>
    </row>
    <row r="65" spans="1:6" ht="24" customHeight="1">
      <c r="A65" s="252"/>
      <c r="B65" s="252"/>
      <c r="C65" s="252"/>
      <c r="D65" s="252"/>
      <c r="E65" s="253"/>
      <c r="F65" s="255"/>
    </row>
    <row r="66" spans="1:6" ht="24" customHeight="1">
      <c r="A66" s="252"/>
      <c r="B66" s="252"/>
      <c r="C66" s="252"/>
      <c r="D66" s="252"/>
      <c r="E66" s="253"/>
      <c r="F66" s="255"/>
    </row>
    <row r="67" spans="1:6" ht="24" customHeight="1">
      <c r="A67" s="252"/>
      <c r="B67" s="252"/>
      <c r="C67" s="252"/>
      <c r="D67" s="252"/>
      <c r="E67" s="253"/>
      <c r="F67" s="255"/>
    </row>
    <row r="68" spans="1:6" ht="24" customHeight="1">
      <c r="A68" s="252"/>
      <c r="B68" s="252"/>
      <c r="C68" s="252"/>
      <c r="D68" s="252"/>
      <c r="E68" s="253"/>
      <c r="F68" s="255"/>
    </row>
    <row r="69" spans="1:6" ht="24" customHeight="1">
      <c r="A69" s="252"/>
      <c r="B69" s="252"/>
      <c r="C69" s="252"/>
      <c r="D69" s="252"/>
      <c r="E69" s="253"/>
      <c r="F69" s="255"/>
    </row>
    <row r="70" spans="1:6" ht="24" customHeight="1">
      <c r="A70" s="252"/>
      <c r="B70" s="252"/>
      <c r="C70" s="252"/>
      <c r="D70" s="252"/>
      <c r="E70" s="253"/>
      <c r="F70" s="255"/>
    </row>
    <row r="71" spans="1:6" ht="24" customHeight="1">
      <c r="A71" s="252"/>
      <c r="B71" s="252"/>
      <c r="C71" s="252"/>
      <c r="D71" s="252"/>
      <c r="E71" s="253"/>
      <c r="F71" s="255"/>
    </row>
    <row r="72" spans="1:6" ht="24" customHeight="1">
      <c r="A72" s="252"/>
      <c r="B72" s="252"/>
      <c r="C72" s="252"/>
      <c r="D72" s="252"/>
      <c r="E72" s="253"/>
      <c r="F72" s="255"/>
    </row>
    <row r="73" spans="1:6" ht="24" customHeight="1">
      <c r="A73" s="252"/>
      <c r="B73" s="252"/>
      <c r="C73" s="252"/>
      <c r="D73" s="252"/>
      <c r="E73" s="253"/>
      <c r="F73" s="255"/>
    </row>
    <row r="74" spans="1:6" ht="24" customHeight="1">
      <c r="A74" s="252"/>
      <c r="B74" s="252"/>
      <c r="C74" s="252"/>
      <c r="D74" s="252"/>
      <c r="E74" s="253"/>
      <c r="F74" s="255"/>
    </row>
    <row r="75" spans="1:6" ht="24" customHeight="1">
      <c r="A75" s="252"/>
      <c r="B75" s="252"/>
      <c r="C75" s="252"/>
      <c r="D75" s="252"/>
      <c r="E75" s="253"/>
      <c r="F75" s="255"/>
    </row>
    <row r="76" spans="1:6" ht="24" customHeight="1">
      <c r="A76" s="252"/>
      <c r="B76" s="252"/>
      <c r="C76" s="252"/>
      <c r="D76" s="252"/>
      <c r="E76" s="253"/>
      <c r="F76" s="255"/>
    </row>
    <row r="77" spans="1:6" ht="24" customHeight="1">
      <c r="A77" s="252"/>
      <c r="B77" s="252"/>
      <c r="C77" s="252"/>
      <c r="D77" s="252"/>
      <c r="E77" s="253"/>
      <c r="F77" s="255"/>
    </row>
    <row r="78" spans="1:6" ht="24" customHeight="1">
      <c r="A78" s="252"/>
      <c r="B78" s="252"/>
      <c r="C78" s="252"/>
      <c r="D78" s="252"/>
      <c r="E78" s="253"/>
      <c r="F78" s="255"/>
    </row>
    <row r="79" spans="1:6" ht="24" customHeight="1">
      <c r="A79" s="252"/>
      <c r="B79" s="252"/>
      <c r="C79" s="252"/>
      <c r="D79" s="252"/>
      <c r="E79" s="253"/>
      <c r="F79" s="255"/>
    </row>
    <row r="80" spans="1:6" ht="24" customHeight="1">
      <c r="A80" s="252"/>
      <c r="B80" s="252"/>
      <c r="C80" s="252"/>
      <c r="D80" s="252"/>
      <c r="E80" s="253"/>
      <c r="F80" s="255"/>
    </row>
    <row r="81" spans="1:6" ht="24" customHeight="1">
      <c r="A81" s="252"/>
      <c r="B81" s="252"/>
      <c r="C81" s="252"/>
      <c r="D81" s="252"/>
      <c r="E81" s="253"/>
      <c r="F81" s="255"/>
    </row>
    <row r="82" spans="1:6" ht="24" customHeight="1">
      <c r="A82" s="252"/>
      <c r="B82" s="252"/>
      <c r="C82" s="252"/>
      <c r="D82" s="252"/>
      <c r="E82" s="253"/>
      <c r="F82" s="255"/>
    </row>
    <row r="83" spans="1:6" ht="24" customHeight="1">
      <c r="A83" s="252"/>
      <c r="B83" s="252"/>
      <c r="C83" s="252"/>
      <c r="D83" s="252"/>
      <c r="E83" s="253"/>
      <c r="F83" s="255"/>
    </row>
    <row r="84" spans="1:6">
      <c r="A84" s="252"/>
      <c r="B84" s="252"/>
      <c r="C84" s="252"/>
      <c r="D84" s="252"/>
      <c r="E84" s="256"/>
      <c r="F84" s="250"/>
    </row>
  </sheetData>
  <sheetProtection password="CC3F" sheet="1" objects="1" scenarios="1"/>
  <autoFilter ref="A3:F72"/>
  <mergeCells count="27">
    <mergeCell ref="A40:D40"/>
    <mergeCell ref="E40:F40"/>
    <mergeCell ref="A41:D41"/>
    <mergeCell ref="E41:F41"/>
    <mergeCell ref="A29:D29"/>
    <mergeCell ref="E29:F29"/>
    <mergeCell ref="A32:D32"/>
    <mergeCell ref="E32:F32"/>
    <mergeCell ref="A36:D36"/>
    <mergeCell ref="E36:F36"/>
    <mergeCell ref="A13:D13"/>
    <mergeCell ref="E13:F13"/>
    <mergeCell ref="A17:D17"/>
    <mergeCell ref="E17:F17"/>
    <mergeCell ref="A19:D19"/>
    <mergeCell ref="E19:F19"/>
    <mergeCell ref="A1:F1"/>
    <mergeCell ref="A9:D9"/>
    <mergeCell ref="E9:F9"/>
    <mergeCell ref="A11:D11"/>
    <mergeCell ref="E11:F11"/>
    <mergeCell ref="A26:D26"/>
    <mergeCell ref="E26:F26"/>
    <mergeCell ref="A21:D21"/>
    <mergeCell ref="E21:F21"/>
    <mergeCell ref="A23:D23"/>
    <mergeCell ref="E23:F23"/>
  </mergeCells>
  <phoneticPr fontId="12" type="noConversion"/>
  <pageMargins left="0.39347222447395325" right="0.43291667103767395" top="0.8658333420753479" bottom="0" header="0.43291667103767395" footer="0"/>
  <pageSetup paperSize="9" scale="79" fitToHeight="0" pageOrder="overThenDown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9"/>
  <sheetViews>
    <sheetView zoomScaleNormal="100" workbookViewId="0">
      <pane xSplit="3" ySplit="5" topLeftCell="D6" activePane="bottomRight" state="frozen"/>
      <selection activeCell="E60" sqref="E60"/>
      <selection pane="topRight" activeCell="E60" sqref="E60"/>
      <selection pane="bottomLeft" activeCell="E60" sqref="E60"/>
      <selection pane="bottomRight" sqref="A1:I2"/>
    </sheetView>
  </sheetViews>
  <sheetFormatPr defaultColWidth="9" defaultRowHeight="16.5"/>
  <cols>
    <col min="1" max="2" width="15.625" style="204" customWidth="1"/>
    <col min="3" max="3" width="18.875" style="204" bestFit="1" customWidth="1"/>
    <col min="4" max="9" width="15.625" style="204" customWidth="1"/>
    <col min="10" max="10" width="9" style="19"/>
    <col min="11" max="11" width="11.875" style="19" bestFit="1" customWidth="1"/>
    <col min="12" max="14" width="9" style="19"/>
    <col min="15" max="16" width="10.875" style="19" bestFit="1" customWidth="1"/>
    <col min="17" max="16384" width="9" style="19"/>
  </cols>
  <sheetData>
    <row r="1" spans="1:9">
      <c r="A1" s="507" t="s">
        <v>286</v>
      </c>
      <c r="B1" s="507"/>
      <c r="C1" s="507"/>
      <c r="D1" s="507"/>
      <c r="E1" s="507"/>
      <c r="F1" s="507"/>
      <c r="G1" s="507"/>
      <c r="H1" s="507"/>
      <c r="I1" s="507"/>
    </row>
    <row r="2" spans="1:9">
      <c r="A2" s="507"/>
      <c r="B2" s="507"/>
      <c r="C2" s="507"/>
      <c r="D2" s="507"/>
      <c r="E2" s="507"/>
      <c r="F2" s="507"/>
      <c r="G2" s="507"/>
      <c r="H2" s="507"/>
      <c r="I2" s="507"/>
    </row>
    <row r="3" spans="1:9" ht="17.25" thickBot="1">
      <c r="A3" s="409" t="s">
        <v>321</v>
      </c>
      <c r="B3" s="165"/>
      <c r="C3" s="165"/>
      <c r="D3" s="165"/>
      <c r="E3" s="165"/>
      <c r="F3" s="165"/>
      <c r="G3" s="165"/>
      <c r="H3" s="165"/>
      <c r="I3" s="166" t="s">
        <v>12</v>
      </c>
    </row>
    <row r="4" spans="1:9">
      <c r="A4" s="508" t="s">
        <v>49</v>
      </c>
      <c r="B4" s="509"/>
      <c r="C4" s="510"/>
      <c r="D4" s="511" t="s">
        <v>56</v>
      </c>
      <c r="E4" s="513" t="s">
        <v>9</v>
      </c>
      <c r="F4" s="513" t="s">
        <v>18</v>
      </c>
      <c r="G4" s="513" t="s">
        <v>87</v>
      </c>
      <c r="H4" s="513" t="s">
        <v>43</v>
      </c>
      <c r="I4" s="515" t="s">
        <v>44</v>
      </c>
    </row>
    <row r="5" spans="1:9" ht="17.25" thickBot="1">
      <c r="A5" s="167" t="s">
        <v>41</v>
      </c>
      <c r="B5" s="168" t="s">
        <v>34</v>
      </c>
      <c r="C5" s="209" t="s">
        <v>38</v>
      </c>
      <c r="D5" s="512"/>
      <c r="E5" s="514"/>
      <c r="F5" s="514"/>
      <c r="G5" s="514"/>
      <c r="H5" s="514"/>
      <c r="I5" s="516"/>
    </row>
    <row r="6" spans="1:9">
      <c r="A6" s="503" t="s">
        <v>16</v>
      </c>
      <c r="B6" s="523" t="s">
        <v>16</v>
      </c>
      <c r="C6" s="524" t="s">
        <v>204</v>
      </c>
      <c r="D6" s="205" t="s">
        <v>48</v>
      </c>
      <c r="E6" s="72">
        <v>0</v>
      </c>
      <c r="F6" s="460">
        <f>1579273920+400000</f>
        <v>1579673920</v>
      </c>
      <c r="G6" s="35">
        <v>0</v>
      </c>
      <c r="H6" s="367">
        <v>0</v>
      </c>
      <c r="I6" s="206">
        <f t="shared" ref="I6:I11" si="0">SUM(E6:H6)</f>
        <v>1579673920</v>
      </c>
    </row>
    <row r="7" spans="1:9">
      <c r="A7" s="504"/>
      <c r="B7" s="523"/>
      <c r="C7" s="524"/>
      <c r="D7" s="205" t="s">
        <v>46</v>
      </c>
      <c r="E7" s="72">
        <v>0</v>
      </c>
      <c r="F7" s="366">
        <v>649126666</v>
      </c>
      <c r="G7" s="35">
        <v>0</v>
      </c>
      <c r="H7" s="367">
        <v>0</v>
      </c>
      <c r="I7" s="206">
        <f t="shared" si="0"/>
        <v>649126666</v>
      </c>
    </row>
    <row r="8" spans="1:9">
      <c r="A8" s="504"/>
      <c r="B8" s="523"/>
      <c r="C8" s="525"/>
      <c r="D8" s="205" t="s">
        <v>50</v>
      </c>
      <c r="E8" s="72">
        <f>E6-E7</f>
        <v>0</v>
      </c>
      <c r="F8" s="366">
        <f>F6-F7</f>
        <v>930547254</v>
      </c>
      <c r="G8" s="35">
        <f>G6-G7</f>
        <v>0</v>
      </c>
      <c r="H8" s="367">
        <f>H6-H7</f>
        <v>0</v>
      </c>
      <c r="I8" s="206">
        <f t="shared" si="0"/>
        <v>930547254</v>
      </c>
    </row>
    <row r="9" spans="1:9">
      <c r="A9" s="504"/>
      <c r="B9" s="517" t="s">
        <v>7</v>
      </c>
      <c r="C9" s="518"/>
      <c r="D9" s="210" t="s">
        <v>48</v>
      </c>
      <c r="E9" s="368">
        <f>SUM(E6)</f>
        <v>0</v>
      </c>
      <c r="F9" s="368">
        <f t="shared" ref="F9:H11" si="1">F6</f>
        <v>1579673920</v>
      </c>
      <c r="G9" s="368">
        <f t="shared" si="1"/>
        <v>0</v>
      </c>
      <c r="H9" s="368">
        <f t="shared" si="1"/>
        <v>0</v>
      </c>
      <c r="I9" s="211">
        <f t="shared" si="0"/>
        <v>1579673920</v>
      </c>
    </row>
    <row r="10" spans="1:9">
      <c r="A10" s="504"/>
      <c r="B10" s="519"/>
      <c r="C10" s="520"/>
      <c r="D10" s="210" t="s">
        <v>46</v>
      </c>
      <c r="E10" s="368">
        <f>SUM(E7)</f>
        <v>0</v>
      </c>
      <c r="F10" s="368">
        <f t="shared" si="1"/>
        <v>649126666</v>
      </c>
      <c r="G10" s="368">
        <f t="shared" si="1"/>
        <v>0</v>
      </c>
      <c r="H10" s="368">
        <f t="shared" si="1"/>
        <v>0</v>
      </c>
      <c r="I10" s="211">
        <f t="shared" si="0"/>
        <v>649126666</v>
      </c>
    </row>
    <row r="11" spans="1:9">
      <c r="A11" s="505"/>
      <c r="B11" s="521"/>
      <c r="C11" s="522"/>
      <c r="D11" s="210" t="s">
        <v>50</v>
      </c>
      <c r="E11" s="368">
        <f>SUM(E8)</f>
        <v>0</v>
      </c>
      <c r="F11" s="368">
        <f t="shared" si="1"/>
        <v>930547254</v>
      </c>
      <c r="G11" s="368">
        <f t="shared" si="1"/>
        <v>0</v>
      </c>
      <c r="H11" s="368">
        <f t="shared" si="1"/>
        <v>0</v>
      </c>
      <c r="I11" s="211">
        <f t="shared" si="0"/>
        <v>930547254</v>
      </c>
    </row>
    <row r="12" spans="1:9">
      <c r="A12" s="506" t="s">
        <v>16</v>
      </c>
      <c r="B12" s="523" t="s">
        <v>189</v>
      </c>
      <c r="C12" s="524" t="s">
        <v>189</v>
      </c>
      <c r="D12" s="205" t="s">
        <v>48</v>
      </c>
      <c r="E12" s="72">
        <v>0</v>
      </c>
      <c r="F12" s="72">
        <v>0</v>
      </c>
      <c r="G12" s="35">
        <v>0</v>
      </c>
      <c r="H12" s="367">
        <v>0</v>
      </c>
      <c r="I12" s="206">
        <f t="shared" ref="I12:I17" si="2">SUM(E12:H12)</f>
        <v>0</v>
      </c>
    </row>
    <row r="13" spans="1:9">
      <c r="A13" s="504"/>
      <c r="B13" s="523"/>
      <c r="C13" s="524"/>
      <c r="D13" s="205" t="s">
        <v>46</v>
      </c>
      <c r="E13" s="72">
        <v>236160329</v>
      </c>
      <c r="F13" s="72">
        <v>51210505</v>
      </c>
      <c r="G13" s="35">
        <v>0</v>
      </c>
      <c r="H13" s="367">
        <v>0</v>
      </c>
      <c r="I13" s="206">
        <f t="shared" si="2"/>
        <v>287370834</v>
      </c>
    </row>
    <row r="14" spans="1:9">
      <c r="A14" s="504"/>
      <c r="B14" s="523"/>
      <c r="C14" s="524"/>
      <c r="D14" s="205" t="s">
        <v>50</v>
      </c>
      <c r="E14" s="72">
        <f>E12-E13</f>
        <v>-236160329</v>
      </c>
      <c r="F14" s="72">
        <f>F12-F13</f>
        <v>-51210505</v>
      </c>
      <c r="G14" s="35">
        <f>G12-G13</f>
        <v>0</v>
      </c>
      <c r="H14" s="367">
        <v>0</v>
      </c>
      <c r="I14" s="206">
        <f t="shared" si="2"/>
        <v>-287370834</v>
      </c>
    </row>
    <row r="15" spans="1:9">
      <c r="A15" s="504"/>
      <c r="B15" s="517" t="s">
        <v>7</v>
      </c>
      <c r="C15" s="518"/>
      <c r="D15" s="210" t="s">
        <v>48</v>
      </c>
      <c r="E15" s="368">
        <f t="shared" ref="E15:F17" si="3">SUM(E12)</f>
        <v>0</v>
      </c>
      <c r="F15" s="368">
        <f t="shared" si="3"/>
        <v>0</v>
      </c>
      <c r="G15" s="368">
        <v>0</v>
      </c>
      <c r="H15" s="368">
        <v>0</v>
      </c>
      <c r="I15" s="211">
        <f t="shared" si="2"/>
        <v>0</v>
      </c>
    </row>
    <row r="16" spans="1:9">
      <c r="A16" s="504"/>
      <c r="B16" s="519"/>
      <c r="C16" s="520"/>
      <c r="D16" s="210" t="s">
        <v>46</v>
      </c>
      <c r="E16" s="368">
        <f t="shared" si="3"/>
        <v>236160329</v>
      </c>
      <c r="F16" s="368">
        <f t="shared" si="3"/>
        <v>51210505</v>
      </c>
      <c r="G16" s="368">
        <v>0</v>
      </c>
      <c r="H16" s="368">
        <v>0</v>
      </c>
      <c r="I16" s="211">
        <f t="shared" si="2"/>
        <v>287370834</v>
      </c>
    </row>
    <row r="17" spans="1:9">
      <c r="A17" s="505"/>
      <c r="B17" s="521"/>
      <c r="C17" s="522"/>
      <c r="D17" s="210" t="s">
        <v>50</v>
      </c>
      <c r="E17" s="368">
        <f>SUM(E14)</f>
        <v>-236160329</v>
      </c>
      <c r="F17" s="368">
        <f t="shared" si="3"/>
        <v>-51210505</v>
      </c>
      <c r="G17" s="368">
        <v>0</v>
      </c>
      <c r="H17" s="368">
        <v>0</v>
      </c>
      <c r="I17" s="211">
        <f t="shared" si="2"/>
        <v>-287370834</v>
      </c>
    </row>
    <row r="18" spans="1:9">
      <c r="A18" s="506" t="s">
        <v>68</v>
      </c>
      <c r="B18" s="534" t="s">
        <v>86</v>
      </c>
      <c r="C18" s="543" t="s">
        <v>85</v>
      </c>
      <c r="D18" s="205" t="s">
        <v>48</v>
      </c>
      <c r="E18" s="366">
        <f>919487000</f>
        <v>919487000</v>
      </c>
      <c r="F18" s="72">
        <v>0</v>
      </c>
      <c r="G18" s="367">
        <v>0</v>
      </c>
      <c r="H18" s="367">
        <v>0</v>
      </c>
      <c r="I18" s="206">
        <f>SUM(E18:H18)</f>
        <v>919487000</v>
      </c>
    </row>
    <row r="19" spans="1:9">
      <c r="A19" s="504"/>
      <c r="B19" s="523"/>
      <c r="C19" s="524"/>
      <c r="D19" s="205" t="s">
        <v>46</v>
      </c>
      <c r="E19" s="366">
        <v>756023468</v>
      </c>
      <c r="F19" s="72">
        <v>0</v>
      </c>
      <c r="G19" s="367">
        <v>0</v>
      </c>
      <c r="H19" s="367">
        <v>0</v>
      </c>
      <c r="I19" s="206">
        <f>SUM(E19:H19)</f>
        <v>756023468</v>
      </c>
    </row>
    <row r="20" spans="1:9">
      <c r="A20" s="504"/>
      <c r="B20" s="523"/>
      <c r="C20" s="525"/>
      <c r="D20" s="205" t="s">
        <v>50</v>
      </c>
      <c r="E20" s="366">
        <f>E18-E19</f>
        <v>163463532</v>
      </c>
      <c r="F20" s="72">
        <f>F18-F19</f>
        <v>0</v>
      </c>
      <c r="G20" s="367">
        <f>G18-G19</f>
        <v>0</v>
      </c>
      <c r="H20" s="367">
        <f>H18-H19</f>
        <v>0</v>
      </c>
      <c r="I20" s="206">
        <f>SUM(E20:H20)</f>
        <v>163463532</v>
      </c>
    </row>
    <row r="21" spans="1:9">
      <c r="A21" s="504"/>
      <c r="B21" s="523"/>
      <c r="C21" s="544" t="s">
        <v>188</v>
      </c>
      <c r="D21" s="205" t="s">
        <v>48</v>
      </c>
      <c r="E21" s="366">
        <f>1072735000+184892580</f>
        <v>1257627580</v>
      </c>
      <c r="F21" s="72">
        <v>0</v>
      </c>
      <c r="G21" s="367">
        <v>0</v>
      </c>
      <c r="H21" s="367">
        <v>0</v>
      </c>
      <c r="I21" s="206">
        <f t="shared" ref="I21:I26" si="4">SUM(E21:H21)</f>
        <v>1257627580</v>
      </c>
    </row>
    <row r="22" spans="1:9">
      <c r="A22" s="504"/>
      <c r="B22" s="523"/>
      <c r="C22" s="544"/>
      <c r="D22" s="205" t="s">
        <v>46</v>
      </c>
      <c r="E22" s="366">
        <v>1066920396</v>
      </c>
      <c r="F22" s="72">
        <v>0</v>
      </c>
      <c r="G22" s="367">
        <v>0</v>
      </c>
      <c r="H22" s="367">
        <v>0</v>
      </c>
      <c r="I22" s="206">
        <f t="shared" si="4"/>
        <v>1066920396</v>
      </c>
    </row>
    <row r="23" spans="1:9">
      <c r="A23" s="504"/>
      <c r="B23" s="523"/>
      <c r="C23" s="544"/>
      <c r="D23" s="205" t="s">
        <v>50</v>
      </c>
      <c r="E23" s="366">
        <f>E21-E22</f>
        <v>190707184</v>
      </c>
      <c r="F23" s="72">
        <f>F21-F22</f>
        <v>0</v>
      </c>
      <c r="G23" s="367">
        <f>G21-G22</f>
        <v>0</v>
      </c>
      <c r="H23" s="367">
        <f>H21-H22</f>
        <v>0</v>
      </c>
      <c r="I23" s="206">
        <f t="shared" si="4"/>
        <v>190707184</v>
      </c>
    </row>
    <row r="24" spans="1:9">
      <c r="A24" s="504"/>
      <c r="B24" s="523"/>
      <c r="C24" s="531" t="s">
        <v>240</v>
      </c>
      <c r="D24" s="205" t="s">
        <v>48</v>
      </c>
      <c r="E24" s="366">
        <f>1072735000+96578580</f>
        <v>1169313580</v>
      </c>
      <c r="F24" s="72">
        <v>0</v>
      </c>
      <c r="G24" s="367">
        <v>0</v>
      </c>
      <c r="H24" s="367">
        <v>0</v>
      </c>
      <c r="I24" s="206">
        <f t="shared" si="4"/>
        <v>1169313580</v>
      </c>
    </row>
    <row r="25" spans="1:9">
      <c r="A25" s="504"/>
      <c r="B25" s="523"/>
      <c r="C25" s="532"/>
      <c r="D25" s="205" t="s">
        <v>46</v>
      </c>
      <c r="E25" s="366">
        <v>978605855</v>
      </c>
      <c r="F25" s="72">
        <v>0</v>
      </c>
      <c r="G25" s="367">
        <v>0</v>
      </c>
      <c r="H25" s="367">
        <v>0</v>
      </c>
      <c r="I25" s="206">
        <f t="shared" si="4"/>
        <v>978605855</v>
      </c>
    </row>
    <row r="26" spans="1:9">
      <c r="A26" s="504"/>
      <c r="B26" s="523"/>
      <c r="C26" s="533"/>
      <c r="D26" s="205" t="s">
        <v>50</v>
      </c>
      <c r="E26" s="366">
        <f>E24-E25</f>
        <v>190707725</v>
      </c>
      <c r="F26" s="72">
        <f>F24-F25</f>
        <v>0</v>
      </c>
      <c r="G26" s="367">
        <f>G24-G25</f>
        <v>0</v>
      </c>
      <c r="H26" s="367">
        <f>H24-H25</f>
        <v>0</v>
      </c>
      <c r="I26" s="206">
        <f t="shared" si="4"/>
        <v>190707725</v>
      </c>
    </row>
    <row r="27" spans="1:9">
      <c r="A27" s="504"/>
      <c r="B27" s="523"/>
      <c r="C27" s="544" t="s">
        <v>89</v>
      </c>
      <c r="D27" s="205" t="s">
        <v>48</v>
      </c>
      <c r="E27" s="72">
        <v>0</v>
      </c>
      <c r="F27" s="72">
        <v>0</v>
      </c>
      <c r="G27" s="367">
        <v>0</v>
      </c>
      <c r="H27" s="367">
        <v>0</v>
      </c>
      <c r="I27" s="206">
        <f t="shared" ref="I27:I41" si="5">SUM(E27:H27)</f>
        <v>0</v>
      </c>
    </row>
    <row r="28" spans="1:9">
      <c r="A28" s="504"/>
      <c r="B28" s="523"/>
      <c r="C28" s="544"/>
      <c r="D28" s="205" t="s">
        <v>46</v>
      </c>
      <c r="E28" s="72">
        <v>0</v>
      </c>
      <c r="F28" s="72">
        <v>0</v>
      </c>
      <c r="G28" s="367">
        <v>0</v>
      </c>
      <c r="H28" s="367">
        <v>0</v>
      </c>
      <c r="I28" s="206">
        <f t="shared" si="5"/>
        <v>0</v>
      </c>
    </row>
    <row r="29" spans="1:9">
      <c r="A29" s="504"/>
      <c r="B29" s="535"/>
      <c r="C29" s="544"/>
      <c r="D29" s="205" t="s">
        <v>50</v>
      </c>
      <c r="E29" s="366">
        <f>E27-E28</f>
        <v>0</v>
      </c>
      <c r="F29" s="72">
        <f>F27-F28</f>
        <v>0</v>
      </c>
      <c r="G29" s="367">
        <f>G27-G28</f>
        <v>0</v>
      </c>
      <c r="H29" s="367">
        <f>H27-H28</f>
        <v>0</v>
      </c>
      <c r="I29" s="206">
        <f t="shared" si="5"/>
        <v>0</v>
      </c>
    </row>
    <row r="30" spans="1:9">
      <c r="A30" s="504"/>
      <c r="B30" s="517" t="s">
        <v>7</v>
      </c>
      <c r="C30" s="518"/>
      <c r="D30" s="210" t="s">
        <v>48</v>
      </c>
      <c r="E30" s="368">
        <f t="shared" ref="E30:H32" si="6">E18+E21+E24+E27</f>
        <v>3346428160</v>
      </c>
      <c r="F30" s="368">
        <f t="shared" si="6"/>
        <v>0</v>
      </c>
      <c r="G30" s="368">
        <f t="shared" si="6"/>
        <v>0</v>
      </c>
      <c r="H30" s="368">
        <f t="shared" si="6"/>
        <v>0</v>
      </c>
      <c r="I30" s="211">
        <f t="shared" si="5"/>
        <v>3346428160</v>
      </c>
    </row>
    <row r="31" spans="1:9">
      <c r="A31" s="504"/>
      <c r="B31" s="519"/>
      <c r="C31" s="520"/>
      <c r="D31" s="210" t="s">
        <v>46</v>
      </c>
      <c r="E31" s="368">
        <f t="shared" si="6"/>
        <v>2801549719</v>
      </c>
      <c r="F31" s="368">
        <f t="shared" si="6"/>
        <v>0</v>
      </c>
      <c r="G31" s="368">
        <f t="shared" si="6"/>
        <v>0</v>
      </c>
      <c r="H31" s="368">
        <f t="shared" si="6"/>
        <v>0</v>
      </c>
      <c r="I31" s="211">
        <f t="shared" si="5"/>
        <v>2801549719</v>
      </c>
    </row>
    <row r="32" spans="1:9">
      <c r="A32" s="505"/>
      <c r="B32" s="519"/>
      <c r="C32" s="520"/>
      <c r="D32" s="210" t="s">
        <v>50</v>
      </c>
      <c r="E32" s="368">
        <f t="shared" si="6"/>
        <v>544878441</v>
      </c>
      <c r="F32" s="368">
        <f t="shared" si="6"/>
        <v>0</v>
      </c>
      <c r="G32" s="368">
        <f t="shared" si="6"/>
        <v>0</v>
      </c>
      <c r="H32" s="368">
        <f t="shared" si="6"/>
        <v>0</v>
      </c>
      <c r="I32" s="211">
        <f t="shared" si="5"/>
        <v>544878441</v>
      </c>
    </row>
    <row r="33" spans="1:15">
      <c r="A33" s="526" t="s">
        <v>67</v>
      </c>
      <c r="B33" s="528" t="s">
        <v>67</v>
      </c>
      <c r="C33" s="530" t="s">
        <v>1</v>
      </c>
      <c r="D33" s="205" t="s">
        <v>48</v>
      </c>
      <c r="E33" s="367">
        <v>0</v>
      </c>
      <c r="F33" s="367">
        <v>0</v>
      </c>
      <c r="G33" s="367">
        <v>0</v>
      </c>
      <c r="H33" s="366">
        <v>0</v>
      </c>
      <c r="I33" s="206">
        <f t="shared" si="5"/>
        <v>0</v>
      </c>
    </row>
    <row r="34" spans="1:15">
      <c r="A34" s="527"/>
      <c r="B34" s="528"/>
      <c r="C34" s="530"/>
      <c r="D34" s="205" t="s">
        <v>46</v>
      </c>
      <c r="E34" s="367">
        <v>0</v>
      </c>
      <c r="F34" s="367">
        <v>0</v>
      </c>
      <c r="G34" s="367">
        <v>0</v>
      </c>
      <c r="H34" s="366">
        <v>0</v>
      </c>
      <c r="I34" s="206">
        <f t="shared" si="5"/>
        <v>0</v>
      </c>
    </row>
    <row r="35" spans="1:15">
      <c r="A35" s="527"/>
      <c r="B35" s="529"/>
      <c r="C35" s="530"/>
      <c r="D35" s="205" t="s">
        <v>50</v>
      </c>
      <c r="E35" s="367">
        <f>E33-E34</f>
        <v>0</v>
      </c>
      <c r="F35" s="367">
        <f>F33-F34</f>
        <v>0</v>
      </c>
      <c r="G35" s="367">
        <f>G33-G34</f>
        <v>0</v>
      </c>
      <c r="H35" s="366">
        <f>H33-H34</f>
        <v>0</v>
      </c>
      <c r="I35" s="206">
        <f t="shared" si="5"/>
        <v>0</v>
      </c>
    </row>
    <row r="36" spans="1:15">
      <c r="A36" s="212"/>
      <c r="B36" s="538"/>
      <c r="C36" s="540" t="s">
        <v>2</v>
      </c>
      <c r="D36" s="205" t="s">
        <v>48</v>
      </c>
      <c r="E36" s="367">
        <v>0</v>
      </c>
      <c r="F36" s="367">
        <v>0</v>
      </c>
      <c r="G36" s="367">
        <v>0</v>
      </c>
      <c r="H36" s="366">
        <v>0</v>
      </c>
      <c r="I36" s="206">
        <f t="shared" si="5"/>
        <v>0</v>
      </c>
    </row>
    <row r="37" spans="1:15">
      <c r="A37" s="212"/>
      <c r="B37" s="538"/>
      <c r="C37" s="541"/>
      <c r="D37" s="205" t="s">
        <v>46</v>
      </c>
      <c r="E37" s="367">
        <v>0</v>
      </c>
      <c r="F37" s="367">
        <v>0</v>
      </c>
      <c r="G37" s="367">
        <v>0</v>
      </c>
      <c r="H37" s="366">
        <v>0</v>
      </c>
      <c r="I37" s="206">
        <f t="shared" si="5"/>
        <v>0</v>
      </c>
    </row>
    <row r="38" spans="1:15">
      <c r="A38" s="212"/>
      <c r="B38" s="539"/>
      <c r="C38" s="542"/>
      <c r="D38" s="205" t="s">
        <v>50</v>
      </c>
      <c r="E38" s="367">
        <f>E36-E37</f>
        <v>0</v>
      </c>
      <c r="F38" s="367">
        <f>F36-F37</f>
        <v>0</v>
      </c>
      <c r="G38" s="367">
        <f>G36-G37</f>
        <v>0</v>
      </c>
      <c r="H38" s="366">
        <f>H36-H37</f>
        <v>0</v>
      </c>
      <c r="I38" s="206">
        <f t="shared" si="5"/>
        <v>0</v>
      </c>
    </row>
    <row r="39" spans="1:15">
      <c r="A39" s="212"/>
      <c r="B39" s="536" t="s">
        <v>7</v>
      </c>
      <c r="C39" s="537"/>
      <c r="D39" s="210" t="s">
        <v>48</v>
      </c>
      <c r="E39" s="368">
        <f t="shared" ref="E39:H41" si="7">E33+E36</f>
        <v>0</v>
      </c>
      <c r="F39" s="368">
        <f t="shared" si="7"/>
        <v>0</v>
      </c>
      <c r="G39" s="368">
        <f t="shared" si="7"/>
        <v>0</v>
      </c>
      <c r="H39" s="368">
        <f t="shared" si="7"/>
        <v>0</v>
      </c>
      <c r="I39" s="211">
        <f t="shared" si="5"/>
        <v>0</v>
      </c>
      <c r="J39" s="21"/>
      <c r="K39" s="21"/>
      <c r="L39" s="21"/>
      <c r="M39" s="21"/>
      <c r="N39" s="21"/>
      <c r="O39" s="21"/>
    </row>
    <row r="40" spans="1:15">
      <c r="A40" s="212"/>
      <c r="B40" s="536"/>
      <c r="C40" s="537"/>
      <c r="D40" s="210" t="s">
        <v>46</v>
      </c>
      <c r="E40" s="368">
        <f t="shared" si="7"/>
        <v>0</v>
      </c>
      <c r="F40" s="368">
        <f t="shared" si="7"/>
        <v>0</v>
      </c>
      <c r="G40" s="368">
        <f t="shared" si="7"/>
        <v>0</v>
      </c>
      <c r="H40" s="368">
        <f t="shared" si="7"/>
        <v>0</v>
      </c>
      <c r="I40" s="211">
        <f t="shared" si="5"/>
        <v>0</v>
      </c>
    </row>
    <row r="41" spans="1:15">
      <c r="A41" s="212"/>
      <c r="B41" s="536"/>
      <c r="C41" s="537"/>
      <c r="D41" s="210" t="s">
        <v>50</v>
      </c>
      <c r="E41" s="368">
        <f t="shared" si="7"/>
        <v>0</v>
      </c>
      <c r="F41" s="368">
        <f t="shared" si="7"/>
        <v>0</v>
      </c>
      <c r="G41" s="368">
        <f t="shared" si="7"/>
        <v>0</v>
      </c>
      <c r="H41" s="368">
        <f t="shared" si="7"/>
        <v>0</v>
      </c>
      <c r="I41" s="211">
        <f t="shared" si="5"/>
        <v>0</v>
      </c>
    </row>
    <row r="42" spans="1:15">
      <c r="A42" s="506" t="s">
        <v>37</v>
      </c>
      <c r="B42" s="534" t="s">
        <v>37</v>
      </c>
      <c r="C42" s="543" t="s">
        <v>185</v>
      </c>
      <c r="D42" s="207" t="s">
        <v>48</v>
      </c>
      <c r="E42" s="366">
        <v>0</v>
      </c>
      <c r="F42" s="366">
        <v>0</v>
      </c>
      <c r="G42" s="72">
        <v>0</v>
      </c>
      <c r="H42" s="366">
        <v>0</v>
      </c>
      <c r="I42" s="265">
        <f t="shared" ref="I42:I44" si="8">SUM(E42:H42)</f>
        <v>0</v>
      </c>
    </row>
    <row r="43" spans="1:15">
      <c r="A43" s="504"/>
      <c r="B43" s="523"/>
      <c r="C43" s="524"/>
      <c r="D43" s="207" t="s">
        <v>46</v>
      </c>
      <c r="E43" s="366">
        <v>64282</v>
      </c>
      <c r="F43" s="366">
        <v>129975</v>
      </c>
      <c r="G43" s="72">
        <v>0</v>
      </c>
      <c r="H43" s="366">
        <v>0</v>
      </c>
      <c r="I43" s="265">
        <f>SUM(E43:H43)</f>
        <v>194257</v>
      </c>
    </row>
    <row r="44" spans="1:15">
      <c r="A44" s="504"/>
      <c r="B44" s="523"/>
      <c r="C44" s="525"/>
      <c r="D44" s="207" t="s">
        <v>50</v>
      </c>
      <c r="E44" s="366">
        <f>E42-E43</f>
        <v>-64282</v>
      </c>
      <c r="F44" s="366">
        <f>F42-F43</f>
        <v>-129975</v>
      </c>
      <c r="G44" s="72">
        <f>G42-G43</f>
        <v>0</v>
      </c>
      <c r="H44" s="366">
        <f>H42-H43</f>
        <v>0</v>
      </c>
      <c r="I44" s="265">
        <f t="shared" si="8"/>
        <v>-194257</v>
      </c>
    </row>
    <row r="45" spans="1:15">
      <c r="A45" s="546"/>
      <c r="B45" s="517" t="s">
        <v>7</v>
      </c>
      <c r="C45" s="518"/>
      <c r="D45" s="210" t="s">
        <v>48</v>
      </c>
      <c r="E45" s="368">
        <f t="shared" ref="E45:F47" si="9">E42</f>
        <v>0</v>
      </c>
      <c r="F45" s="368">
        <f t="shared" si="9"/>
        <v>0</v>
      </c>
      <c r="G45" s="368">
        <f t="shared" ref="G45:I45" si="10">G42</f>
        <v>0</v>
      </c>
      <c r="H45" s="368">
        <f t="shared" si="10"/>
        <v>0</v>
      </c>
      <c r="I45" s="211">
        <f t="shared" si="10"/>
        <v>0</v>
      </c>
      <c r="K45" s="90"/>
    </row>
    <row r="46" spans="1:15">
      <c r="A46" s="546"/>
      <c r="B46" s="519"/>
      <c r="C46" s="520"/>
      <c r="D46" s="210" t="s">
        <v>46</v>
      </c>
      <c r="E46" s="368">
        <f t="shared" si="9"/>
        <v>64282</v>
      </c>
      <c r="F46" s="368">
        <f t="shared" si="9"/>
        <v>129975</v>
      </c>
      <c r="G46" s="368">
        <f t="shared" ref="G46:I47" si="11">G43</f>
        <v>0</v>
      </c>
      <c r="H46" s="368">
        <f t="shared" si="11"/>
        <v>0</v>
      </c>
      <c r="I46" s="211">
        <f t="shared" si="11"/>
        <v>194257</v>
      </c>
    </row>
    <row r="47" spans="1:15" ht="17.25" thickBot="1">
      <c r="A47" s="557"/>
      <c r="B47" s="558"/>
      <c r="C47" s="559"/>
      <c r="D47" s="213" t="s">
        <v>50</v>
      </c>
      <c r="E47" s="371">
        <f t="shared" si="9"/>
        <v>-64282</v>
      </c>
      <c r="F47" s="371">
        <f t="shared" si="9"/>
        <v>-129975</v>
      </c>
      <c r="G47" s="371">
        <f t="shared" si="11"/>
        <v>0</v>
      </c>
      <c r="H47" s="371">
        <f t="shared" si="11"/>
        <v>0</v>
      </c>
      <c r="I47" s="211">
        <f t="shared" si="11"/>
        <v>-194257</v>
      </c>
    </row>
    <row r="48" spans="1:15">
      <c r="A48" s="503" t="s">
        <v>40</v>
      </c>
      <c r="B48" s="560" t="s">
        <v>40</v>
      </c>
      <c r="C48" s="561" t="s">
        <v>73</v>
      </c>
      <c r="D48" s="208" t="s">
        <v>48</v>
      </c>
      <c r="E48" s="370">
        <v>0</v>
      </c>
      <c r="F48" s="366">
        <v>0</v>
      </c>
      <c r="G48" s="370">
        <v>0</v>
      </c>
      <c r="H48" s="370">
        <v>0</v>
      </c>
      <c r="I48" s="266">
        <f>SUM(E48:H48)</f>
        <v>0</v>
      </c>
    </row>
    <row r="49" spans="1:9">
      <c r="A49" s="504"/>
      <c r="B49" s="523"/>
      <c r="C49" s="524"/>
      <c r="D49" s="207" t="s">
        <v>46</v>
      </c>
      <c r="E49" s="72">
        <v>47256725</v>
      </c>
      <c r="F49" s="366">
        <v>45951361</v>
      </c>
      <c r="G49" s="72">
        <v>0</v>
      </c>
      <c r="H49" s="72">
        <v>0</v>
      </c>
      <c r="I49" s="265">
        <f t="shared" ref="I49:I55" si="12">SUM(E49:H49)</f>
        <v>93208086</v>
      </c>
    </row>
    <row r="50" spans="1:9">
      <c r="A50" s="504"/>
      <c r="B50" s="523"/>
      <c r="C50" s="525"/>
      <c r="D50" s="207" t="s">
        <v>50</v>
      </c>
      <c r="E50" s="72">
        <f>E48-E49</f>
        <v>-47256725</v>
      </c>
      <c r="F50" s="366">
        <f>F48-F49</f>
        <v>-45951361</v>
      </c>
      <c r="G50" s="72">
        <v>0</v>
      </c>
      <c r="H50" s="72">
        <v>0</v>
      </c>
      <c r="I50" s="265">
        <f t="shared" si="12"/>
        <v>-93208086</v>
      </c>
    </row>
    <row r="51" spans="1:9">
      <c r="A51" s="347"/>
      <c r="B51" s="396"/>
      <c r="C51" s="543" t="s">
        <v>32</v>
      </c>
      <c r="D51" s="207" t="s">
        <v>48</v>
      </c>
      <c r="E51" s="72">
        <v>0</v>
      </c>
      <c r="F51" s="72">
        <v>0</v>
      </c>
      <c r="G51" s="72">
        <v>0</v>
      </c>
      <c r="H51" s="366">
        <v>0</v>
      </c>
      <c r="I51" s="265">
        <f>SUM(E51:H51)</f>
        <v>0</v>
      </c>
    </row>
    <row r="52" spans="1:9">
      <c r="A52" s="347"/>
      <c r="B52" s="396"/>
      <c r="C52" s="524"/>
      <c r="D52" s="207" t="s">
        <v>46</v>
      </c>
      <c r="E52" s="72">
        <v>0</v>
      </c>
      <c r="F52" s="72">
        <v>0</v>
      </c>
      <c r="G52" s="72">
        <v>0</v>
      </c>
      <c r="H52" s="366">
        <v>0</v>
      </c>
      <c r="I52" s="265">
        <f>SUM(E52:H52)</f>
        <v>0</v>
      </c>
    </row>
    <row r="53" spans="1:9">
      <c r="A53" s="347"/>
      <c r="B53" s="396"/>
      <c r="C53" s="545"/>
      <c r="D53" s="207" t="s">
        <v>50</v>
      </c>
      <c r="E53" s="72">
        <f>E51-E52</f>
        <v>0</v>
      </c>
      <c r="F53" s="72">
        <f>F51-F52</f>
        <v>0</v>
      </c>
      <c r="G53" s="72">
        <f>G51-G52</f>
        <v>0</v>
      </c>
      <c r="H53" s="366">
        <f>H51-H52</f>
        <v>0</v>
      </c>
      <c r="I53" s="265">
        <f>SUM(E53:H53)</f>
        <v>0</v>
      </c>
    </row>
    <row r="54" spans="1:9">
      <c r="A54" s="546"/>
      <c r="B54" s="517" t="s">
        <v>7</v>
      </c>
      <c r="C54" s="518"/>
      <c r="D54" s="210" t="s">
        <v>48</v>
      </c>
      <c r="E54" s="368">
        <f t="shared" ref="E54:F56" si="13">E48+E51</f>
        <v>0</v>
      </c>
      <c r="F54" s="368">
        <f t="shared" si="13"/>
        <v>0</v>
      </c>
      <c r="G54" s="368">
        <f t="shared" ref="G54" si="14">G48+G51</f>
        <v>0</v>
      </c>
      <c r="H54" s="368">
        <f>H48+H51</f>
        <v>0</v>
      </c>
      <c r="I54" s="211">
        <f t="shared" si="12"/>
        <v>0</v>
      </c>
    </row>
    <row r="55" spans="1:9">
      <c r="A55" s="546"/>
      <c r="B55" s="519"/>
      <c r="C55" s="520"/>
      <c r="D55" s="210" t="s">
        <v>46</v>
      </c>
      <c r="E55" s="368">
        <f t="shared" si="13"/>
        <v>47256725</v>
      </c>
      <c r="F55" s="368">
        <f t="shared" si="13"/>
        <v>45951361</v>
      </c>
      <c r="G55" s="368">
        <f t="shared" ref="G55:G56" si="15">G49+G52</f>
        <v>0</v>
      </c>
      <c r="H55" s="368">
        <f>H49+H52</f>
        <v>0</v>
      </c>
      <c r="I55" s="211">
        <f t="shared" si="12"/>
        <v>93208086</v>
      </c>
    </row>
    <row r="56" spans="1:9" ht="17.25" thickBot="1">
      <c r="A56" s="547"/>
      <c r="B56" s="521"/>
      <c r="C56" s="522"/>
      <c r="D56" s="214" t="s">
        <v>50</v>
      </c>
      <c r="E56" s="372">
        <f t="shared" si="13"/>
        <v>-47256725</v>
      </c>
      <c r="F56" s="372">
        <f t="shared" si="13"/>
        <v>-45951361</v>
      </c>
      <c r="G56" s="372">
        <f t="shared" si="15"/>
        <v>0</v>
      </c>
      <c r="H56" s="372">
        <f>H50+H53</f>
        <v>0</v>
      </c>
      <c r="I56" s="215">
        <f>SUM(E56:H56)</f>
        <v>-93208086</v>
      </c>
    </row>
    <row r="57" spans="1:9">
      <c r="A57" s="548" t="s">
        <v>66</v>
      </c>
      <c r="B57" s="549"/>
      <c r="C57" s="550"/>
      <c r="D57" s="216" t="s">
        <v>48</v>
      </c>
      <c r="E57" s="373">
        <f t="shared" ref="E57:I58" si="16">E9+E54+E45+E39+E30+E15</f>
        <v>3346428160</v>
      </c>
      <c r="F57" s="373">
        <f t="shared" si="16"/>
        <v>1579673920</v>
      </c>
      <c r="G57" s="373">
        <f t="shared" si="16"/>
        <v>0</v>
      </c>
      <c r="H57" s="373">
        <f t="shared" si="16"/>
        <v>0</v>
      </c>
      <c r="I57" s="217">
        <f t="shared" si="16"/>
        <v>4926102080</v>
      </c>
    </row>
    <row r="58" spans="1:9">
      <c r="A58" s="551"/>
      <c r="B58" s="552"/>
      <c r="C58" s="553"/>
      <c r="D58" s="218" t="s">
        <v>46</v>
      </c>
      <c r="E58" s="374">
        <f t="shared" si="16"/>
        <v>3085031055</v>
      </c>
      <c r="F58" s="374">
        <f t="shared" si="16"/>
        <v>746418507</v>
      </c>
      <c r="G58" s="374">
        <f t="shared" si="16"/>
        <v>0</v>
      </c>
      <c r="H58" s="374">
        <f t="shared" si="16"/>
        <v>0</v>
      </c>
      <c r="I58" s="219">
        <f t="shared" si="16"/>
        <v>3831449562</v>
      </c>
    </row>
    <row r="59" spans="1:9" ht="17.25" thickBot="1">
      <c r="A59" s="554"/>
      <c r="B59" s="555"/>
      <c r="C59" s="556"/>
      <c r="D59" s="220" t="s">
        <v>50</v>
      </c>
      <c r="E59" s="375">
        <f>E11+E17+E32+E41+E47+E56</f>
        <v>261397105</v>
      </c>
      <c r="F59" s="375">
        <f>F11+F17+F32+F41+F47+F56</f>
        <v>833255413</v>
      </c>
      <c r="G59" s="375">
        <f>G11+G17+G32+G41+G47+G56</f>
        <v>0</v>
      </c>
      <c r="H59" s="375">
        <f>H11+H17+H32+H41+H47+H56</f>
        <v>0</v>
      </c>
      <c r="I59" s="221">
        <f>I57-I58</f>
        <v>1094652518</v>
      </c>
    </row>
  </sheetData>
  <sheetProtection password="CC3F" sheet="1" objects="1" scenarios="1"/>
  <mergeCells count="41">
    <mergeCell ref="C51:C53"/>
    <mergeCell ref="A54:A56"/>
    <mergeCell ref="B54:C56"/>
    <mergeCell ref="A57:C59"/>
    <mergeCell ref="A42:A44"/>
    <mergeCell ref="B42:B44"/>
    <mergeCell ref="C42:C44"/>
    <mergeCell ref="A45:A47"/>
    <mergeCell ref="B45:C47"/>
    <mergeCell ref="A48:A50"/>
    <mergeCell ref="B48:B50"/>
    <mergeCell ref="C48:C50"/>
    <mergeCell ref="B39:C41"/>
    <mergeCell ref="B36:B38"/>
    <mergeCell ref="C36:C38"/>
    <mergeCell ref="C18:C20"/>
    <mergeCell ref="C21:C23"/>
    <mergeCell ref="C27:C29"/>
    <mergeCell ref="B30:C32"/>
    <mergeCell ref="A33:A35"/>
    <mergeCell ref="B33:B35"/>
    <mergeCell ref="C33:C35"/>
    <mergeCell ref="C24:C26"/>
    <mergeCell ref="B18:B29"/>
    <mergeCell ref="A18:A32"/>
    <mergeCell ref="A6:A11"/>
    <mergeCell ref="A12:A17"/>
    <mergeCell ref="A1:I2"/>
    <mergeCell ref="A4:C4"/>
    <mergeCell ref="D4:D5"/>
    <mergeCell ref="E4:E5"/>
    <mergeCell ref="F4:F5"/>
    <mergeCell ref="G4:G5"/>
    <mergeCell ref="H4:H5"/>
    <mergeCell ref="I4:I5"/>
    <mergeCell ref="B15:C17"/>
    <mergeCell ref="B6:B8"/>
    <mergeCell ref="C6:C8"/>
    <mergeCell ref="B9:C11"/>
    <mergeCell ref="B12:B14"/>
    <mergeCell ref="C12:C14"/>
  </mergeCells>
  <phoneticPr fontId="12" type="noConversion"/>
  <pageMargins left="0.7086111307144165" right="0.7086111307144165" top="0.74750000238418579" bottom="0.74750000238418579" header="0.31486111879348755" footer="0.31486111879348755"/>
  <pageSetup paperSize="9" scale="4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3"/>
  <sheetViews>
    <sheetView workbookViewId="0">
      <pane xSplit="3" ySplit="5" topLeftCell="D390" activePane="bottomRight" state="frozen"/>
      <selection activeCell="E60" sqref="E60"/>
      <selection pane="topRight" activeCell="E60" sqref="E60"/>
      <selection pane="bottomLeft" activeCell="E60" sqref="E60"/>
      <selection pane="bottomRight" activeCell="L365" sqref="L365"/>
    </sheetView>
  </sheetViews>
  <sheetFormatPr defaultColWidth="9" defaultRowHeight="16.5"/>
  <cols>
    <col min="1" max="1" width="9" style="19"/>
    <col min="2" max="2" width="21.125" style="19" bestFit="1" customWidth="1"/>
    <col min="3" max="3" width="21.625" style="19" bestFit="1" customWidth="1"/>
    <col min="4" max="4" width="9" style="19"/>
    <col min="5" max="6" width="13.375" style="19" bestFit="1" customWidth="1"/>
    <col min="7" max="7" width="13.375" style="19" customWidth="1"/>
    <col min="8" max="8" width="11" style="19" bestFit="1" customWidth="1"/>
    <col min="9" max="9" width="13.375" style="19" bestFit="1" customWidth="1"/>
    <col min="10" max="10" width="12.125" style="19" bestFit="1" customWidth="1"/>
    <col min="11" max="11" width="13.625" style="19" bestFit="1" customWidth="1"/>
    <col min="12" max="12" width="11.75" style="19" bestFit="1" customWidth="1"/>
    <col min="13" max="16384" width="9" style="19"/>
  </cols>
  <sheetData>
    <row r="1" spans="1:9">
      <c r="A1" s="662" t="s">
        <v>94</v>
      </c>
      <c r="B1" s="662"/>
      <c r="C1" s="662"/>
      <c r="D1" s="662"/>
      <c r="E1" s="662"/>
      <c r="F1" s="662"/>
      <c r="G1" s="662"/>
      <c r="H1" s="662"/>
      <c r="I1" s="662"/>
    </row>
    <row r="2" spans="1:9">
      <c r="A2" s="662"/>
      <c r="B2" s="662"/>
      <c r="C2" s="662"/>
      <c r="D2" s="662"/>
      <c r="E2" s="662"/>
      <c r="F2" s="662"/>
      <c r="G2" s="662"/>
      <c r="H2" s="662"/>
      <c r="I2" s="662"/>
    </row>
    <row r="3" spans="1:9" ht="17.25" thickBot="1">
      <c r="A3" s="85" t="s">
        <v>95</v>
      </c>
      <c r="B3" s="85"/>
      <c r="C3" s="85"/>
      <c r="D3" s="85"/>
      <c r="E3" s="85"/>
      <c r="F3" s="85"/>
      <c r="G3" s="85"/>
      <c r="H3" s="85"/>
      <c r="I3" s="86" t="s">
        <v>12</v>
      </c>
    </row>
    <row r="4" spans="1:9">
      <c r="A4" s="663" t="s">
        <v>49</v>
      </c>
      <c r="B4" s="664"/>
      <c r="C4" s="665"/>
      <c r="D4" s="666" t="s">
        <v>56</v>
      </c>
      <c r="E4" s="668" t="s">
        <v>9</v>
      </c>
      <c r="F4" s="668" t="s">
        <v>18</v>
      </c>
      <c r="G4" s="668" t="s">
        <v>88</v>
      </c>
      <c r="H4" s="668" t="s">
        <v>43</v>
      </c>
      <c r="I4" s="670" t="s">
        <v>44</v>
      </c>
    </row>
    <row r="5" spans="1:9" ht="17.25" thickBot="1">
      <c r="A5" s="89" t="s">
        <v>41</v>
      </c>
      <c r="B5" s="87" t="s">
        <v>34</v>
      </c>
      <c r="C5" s="88" t="s">
        <v>38</v>
      </c>
      <c r="D5" s="667"/>
      <c r="E5" s="669"/>
      <c r="F5" s="669"/>
      <c r="G5" s="669"/>
      <c r="H5" s="669"/>
      <c r="I5" s="671"/>
    </row>
    <row r="6" spans="1:9">
      <c r="A6" s="672" t="s">
        <v>42</v>
      </c>
      <c r="B6" s="651" t="s">
        <v>151</v>
      </c>
      <c r="C6" s="641" t="s">
        <v>21</v>
      </c>
      <c r="D6" s="34" t="s">
        <v>48</v>
      </c>
      <c r="E6" s="35">
        <v>115830840</v>
      </c>
      <c r="F6" s="35">
        <v>0</v>
      </c>
      <c r="G6" s="35">
        <v>0</v>
      </c>
      <c r="H6" s="35">
        <v>0</v>
      </c>
      <c r="I6" s="52">
        <f>SUM(E6:H6)</f>
        <v>115830840</v>
      </c>
    </row>
    <row r="7" spans="1:9">
      <c r="A7" s="672"/>
      <c r="B7" s="651"/>
      <c r="C7" s="641"/>
      <c r="D7" s="34" t="s">
        <v>46</v>
      </c>
      <c r="E7" s="35">
        <v>115471940</v>
      </c>
      <c r="F7" s="32">
        <v>0</v>
      </c>
      <c r="G7" s="32">
        <v>0</v>
      </c>
      <c r="H7" s="32">
        <v>0</v>
      </c>
      <c r="I7" s="33">
        <f t="shared" ref="I7:I14" si="0">SUM(E7:H7)</f>
        <v>115471940</v>
      </c>
    </row>
    <row r="8" spans="1:9">
      <c r="A8" s="672"/>
      <c r="B8" s="652"/>
      <c r="C8" s="642"/>
      <c r="D8" s="34" t="s">
        <v>50</v>
      </c>
      <c r="E8" s="35">
        <f>E7-E6</f>
        <v>-358900</v>
      </c>
      <c r="F8" s="32">
        <v>0</v>
      </c>
      <c r="G8" s="32">
        <v>0</v>
      </c>
      <c r="H8" s="32">
        <v>0</v>
      </c>
      <c r="I8" s="33">
        <f t="shared" si="0"/>
        <v>-358900</v>
      </c>
    </row>
    <row r="9" spans="1:9">
      <c r="A9" s="672"/>
      <c r="B9" s="621"/>
      <c r="C9" s="625" t="s">
        <v>24</v>
      </c>
      <c r="D9" s="34" t="s">
        <v>48</v>
      </c>
      <c r="E9" s="32">
        <v>10905350</v>
      </c>
      <c r="F9" s="32">
        <v>0</v>
      </c>
      <c r="G9" s="32">
        <v>0</v>
      </c>
      <c r="H9" s="32">
        <v>0</v>
      </c>
      <c r="I9" s="33">
        <f t="shared" si="0"/>
        <v>10905350</v>
      </c>
    </row>
    <row r="10" spans="1:9">
      <c r="A10" s="672"/>
      <c r="B10" s="621"/>
      <c r="C10" s="611"/>
      <c r="D10" s="34" t="s">
        <v>46</v>
      </c>
      <c r="E10" s="32">
        <v>10905350</v>
      </c>
      <c r="F10" s="32">
        <v>0</v>
      </c>
      <c r="G10" s="32">
        <v>0</v>
      </c>
      <c r="H10" s="32">
        <v>0</v>
      </c>
      <c r="I10" s="33">
        <f>SUM(E10:H10)</f>
        <v>10905350</v>
      </c>
    </row>
    <row r="11" spans="1:9">
      <c r="A11" s="672"/>
      <c r="B11" s="621"/>
      <c r="C11" s="626"/>
      <c r="D11" s="34" t="s">
        <v>50</v>
      </c>
      <c r="E11" s="35">
        <f>E10-E9</f>
        <v>0</v>
      </c>
      <c r="F11" s="32">
        <v>0</v>
      </c>
      <c r="G11" s="32">
        <v>0</v>
      </c>
      <c r="H11" s="32">
        <v>0</v>
      </c>
      <c r="I11" s="33">
        <f t="shared" si="0"/>
        <v>0</v>
      </c>
    </row>
    <row r="12" spans="1:9">
      <c r="A12" s="672"/>
      <c r="B12" s="621"/>
      <c r="C12" s="625" t="s">
        <v>112</v>
      </c>
      <c r="D12" s="34" t="s">
        <v>48</v>
      </c>
      <c r="E12" s="32">
        <v>11957060</v>
      </c>
      <c r="F12" s="32">
        <v>0</v>
      </c>
      <c r="G12" s="32">
        <v>0</v>
      </c>
      <c r="H12" s="32">
        <v>0</v>
      </c>
      <c r="I12" s="33">
        <f t="shared" si="0"/>
        <v>11957060</v>
      </c>
    </row>
    <row r="13" spans="1:9">
      <c r="A13" s="672"/>
      <c r="B13" s="621"/>
      <c r="C13" s="611"/>
      <c r="D13" s="34" t="s">
        <v>46</v>
      </c>
      <c r="E13" s="35">
        <v>9114050</v>
      </c>
      <c r="F13" s="32">
        <v>0</v>
      </c>
      <c r="G13" s="32">
        <v>0</v>
      </c>
      <c r="H13" s="32">
        <v>0</v>
      </c>
      <c r="I13" s="33">
        <f t="shared" si="0"/>
        <v>9114050</v>
      </c>
    </row>
    <row r="14" spans="1:9">
      <c r="A14" s="672"/>
      <c r="B14" s="621"/>
      <c r="C14" s="626"/>
      <c r="D14" s="34" t="s">
        <v>50</v>
      </c>
      <c r="E14" s="35">
        <f>E13-E12</f>
        <v>-2843010</v>
      </c>
      <c r="F14" s="32">
        <v>0</v>
      </c>
      <c r="G14" s="32">
        <v>0</v>
      </c>
      <c r="H14" s="32">
        <v>0</v>
      </c>
      <c r="I14" s="33">
        <f t="shared" si="0"/>
        <v>-2843010</v>
      </c>
    </row>
    <row r="15" spans="1:9">
      <c r="A15" s="672"/>
      <c r="B15" s="621"/>
      <c r="C15" s="653" t="s">
        <v>7</v>
      </c>
      <c r="D15" s="36" t="s">
        <v>48</v>
      </c>
      <c r="E15" s="37">
        <f>E6+E9+E12</f>
        <v>138693250</v>
      </c>
      <c r="F15" s="37">
        <v>0</v>
      </c>
      <c r="G15" s="37">
        <v>0</v>
      </c>
      <c r="H15" s="37">
        <v>0</v>
      </c>
      <c r="I15" s="38">
        <f t="shared" ref="I15:I17" si="1">SUM(E15:H15)</f>
        <v>138693250</v>
      </c>
    </row>
    <row r="16" spans="1:9">
      <c r="A16" s="672"/>
      <c r="B16" s="621"/>
      <c r="C16" s="654"/>
      <c r="D16" s="36" t="s">
        <v>46</v>
      </c>
      <c r="E16" s="37">
        <f t="shared" ref="E16:E17" si="2">E7+E10+E13</f>
        <v>135491340</v>
      </c>
      <c r="F16" s="37">
        <v>0</v>
      </c>
      <c r="G16" s="37">
        <v>0</v>
      </c>
      <c r="H16" s="37">
        <v>0</v>
      </c>
      <c r="I16" s="38">
        <f t="shared" si="1"/>
        <v>135491340</v>
      </c>
    </row>
    <row r="17" spans="1:9">
      <c r="A17" s="672"/>
      <c r="B17" s="621"/>
      <c r="C17" s="655"/>
      <c r="D17" s="36" t="s">
        <v>50</v>
      </c>
      <c r="E17" s="37">
        <f t="shared" si="2"/>
        <v>-3201910</v>
      </c>
      <c r="F17" s="37">
        <v>0</v>
      </c>
      <c r="G17" s="37">
        <v>0</v>
      </c>
      <c r="H17" s="37">
        <v>0</v>
      </c>
      <c r="I17" s="38">
        <f t="shared" si="1"/>
        <v>-3201910</v>
      </c>
    </row>
    <row r="18" spans="1:9">
      <c r="A18" s="672"/>
      <c r="B18" s="650" t="s">
        <v>152</v>
      </c>
      <c r="C18" s="640" t="s">
        <v>21</v>
      </c>
      <c r="D18" s="31" t="s">
        <v>48</v>
      </c>
      <c r="E18" s="32">
        <v>108054000</v>
      </c>
      <c r="F18" s="32">
        <v>0</v>
      </c>
      <c r="G18" s="32">
        <v>0</v>
      </c>
      <c r="H18" s="39">
        <v>0</v>
      </c>
      <c r="I18" s="33">
        <f>SUM(E18:H18)</f>
        <v>108054000</v>
      </c>
    </row>
    <row r="19" spans="1:9">
      <c r="A19" s="672"/>
      <c r="B19" s="651"/>
      <c r="C19" s="641"/>
      <c r="D19" s="34" t="s">
        <v>46</v>
      </c>
      <c r="E19" s="35">
        <v>107972730</v>
      </c>
      <c r="F19" s="32">
        <v>0</v>
      </c>
      <c r="G19" s="32">
        <v>0</v>
      </c>
      <c r="H19" s="39">
        <v>0</v>
      </c>
      <c r="I19" s="33">
        <f t="shared" ref="I19:I21" si="3">SUM(E19:H19)</f>
        <v>107972730</v>
      </c>
    </row>
    <row r="20" spans="1:9">
      <c r="A20" s="672"/>
      <c r="B20" s="652"/>
      <c r="C20" s="642"/>
      <c r="D20" s="34" t="s">
        <v>50</v>
      </c>
      <c r="E20" s="35">
        <f>E19-E18</f>
        <v>-81270</v>
      </c>
      <c r="F20" s="32">
        <v>0</v>
      </c>
      <c r="G20" s="32">
        <v>0</v>
      </c>
      <c r="H20" s="39">
        <v>0</v>
      </c>
      <c r="I20" s="33">
        <f t="shared" si="3"/>
        <v>-81270</v>
      </c>
    </row>
    <row r="21" spans="1:9">
      <c r="A21" s="672"/>
      <c r="B21" s="615"/>
      <c r="C21" s="625" t="s">
        <v>24</v>
      </c>
      <c r="D21" s="34" t="s">
        <v>48</v>
      </c>
      <c r="E21" s="32">
        <v>11410560</v>
      </c>
      <c r="F21" s="32">
        <v>0</v>
      </c>
      <c r="G21" s="32">
        <v>0</v>
      </c>
      <c r="H21" s="39">
        <v>0</v>
      </c>
      <c r="I21" s="33">
        <f t="shared" si="3"/>
        <v>11410560</v>
      </c>
    </row>
    <row r="22" spans="1:9">
      <c r="A22" s="672"/>
      <c r="B22" s="616"/>
      <c r="C22" s="611"/>
      <c r="D22" s="34" t="s">
        <v>46</v>
      </c>
      <c r="E22" s="32">
        <v>11410560</v>
      </c>
      <c r="F22" s="32">
        <v>0</v>
      </c>
      <c r="G22" s="32">
        <v>0</v>
      </c>
      <c r="H22" s="39">
        <v>0</v>
      </c>
      <c r="I22" s="33">
        <f>SUM(E22:H22)</f>
        <v>11410560</v>
      </c>
    </row>
    <row r="23" spans="1:9">
      <c r="A23" s="672"/>
      <c r="B23" s="616"/>
      <c r="C23" s="626"/>
      <c r="D23" s="34" t="s">
        <v>50</v>
      </c>
      <c r="E23" s="35">
        <f>E22-E21</f>
        <v>0</v>
      </c>
      <c r="F23" s="32">
        <v>0</v>
      </c>
      <c r="G23" s="32">
        <v>0</v>
      </c>
      <c r="H23" s="39">
        <v>0</v>
      </c>
      <c r="I23" s="33">
        <f t="shared" ref="I23:I26" si="4">SUM(E23:H23)</f>
        <v>0</v>
      </c>
    </row>
    <row r="24" spans="1:9">
      <c r="A24" s="672"/>
      <c r="B24" s="616"/>
      <c r="C24" s="625" t="s">
        <v>112</v>
      </c>
      <c r="D24" s="34" t="s">
        <v>48</v>
      </c>
      <c r="E24" s="32">
        <v>11115440</v>
      </c>
      <c r="F24" s="32">
        <v>0</v>
      </c>
      <c r="G24" s="32">
        <v>0</v>
      </c>
      <c r="H24" s="39">
        <v>0</v>
      </c>
      <c r="I24" s="33">
        <f t="shared" si="4"/>
        <v>11115440</v>
      </c>
    </row>
    <row r="25" spans="1:9">
      <c r="A25" s="672"/>
      <c r="B25" s="616"/>
      <c r="C25" s="611"/>
      <c r="D25" s="34" t="s">
        <v>46</v>
      </c>
      <c r="E25" s="35">
        <v>10094820</v>
      </c>
      <c r="F25" s="32">
        <v>0</v>
      </c>
      <c r="G25" s="32">
        <v>0</v>
      </c>
      <c r="H25" s="39">
        <v>0</v>
      </c>
      <c r="I25" s="33">
        <f t="shared" si="4"/>
        <v>10094820</v>
      </c>
    </row>
    <row r="26" spans="1:9">
      <c r="A26" s="672"/>
      <c r="B26" s="616"/>
      <c r="C26" s="626"/>
      <c r="D26" s="34" t="s">
        <v>50</v>
      </c>
      <c r="E26" s="35">
        <f>E25-E24</f>
        <v>-1020620</v>
      </c>
      <c r="F26" s="32">
        <v>0</v>
      </c>
      <c r="G26" s="32">
        <v>0</v>
      </c>
      <c r="H26" s="39">
        <v>0</v>
      </c>
      <c r="I26" s="33">
        <f t="shared" si="4"/>
        <v>-1020620</v>
      </c>
    </row>
    <row r="27" spans="1:9">
      <c r="A27" s="672"/>
      <c r="B27" s="616"/>
      <c r="C27" s="653" t="s">
        <v>7</v>
      </c>
      <c r="D27" s="36" t="s">
        <v>48</v>
      </c>
      <c r="E27" s="37">
        <f>E18+E21+E24</f>
        <v>130580000</v>
      </c>
      <c r="F27" s="37">
        <v>0</v>
      </c>
      <c r="G27" s="37">
        <v>0</v>
      </c>
      <c r="H27" s="37">
        <v>0</v>
      </c>
      <c r="I27" s="38">
        <f t="shared" ref="I27:I29" si="5">SUM(E27:H27)</f>
        <v>130580000</v>
      </c>
    </row>
    <row r="28" spans="1:9">
      <c r="A28" s="672"/>
      <c r="B28" s="616"/>
      <c r="C28" s="654"/>
      <c r="D28" s="36" t="s">
        <v>46</v>
      </c>
      <c r="E28" s="37">
        <f t="shared" ref="E28:E29" si="6">E19+E22+E25</f>
        <v>129478110</v>
      </c>
      <c r="F28" s="37">
        <v>0</v>
      </c>
      <c r="G28" s="37">
        <v>0</v>
      </c>
      <c r="H28" s="37">
        <v>0</v>
      </c>
      <c r="I28" s="38">
        <f t="shared" si="5"/>
        <v>129478110</v>
      </c>
    </row>
    <row r="29" spans="1:9">
      <c r="A29" s="672"/>
      <c r="B29" s="660"/>
      <c r="C29" s="661"/>
      <c r="D29" s="36" t="s">
        <v>184</v>
      </c>
      <c r="E29" s="37">
        <f t="shared" si="6"/>
        <v>-1101890</v>
      </c>
      <c r="F29" s="37">
        <v>0</v>
      </c>
      <c r="G29" s="37">
        <v>0</v>
      </c>
      <c r="H29" s="37">
        <v>0</v>
      </c>
      <c r="I29" s="38">
        <f t="shared" si="5"/>
        <v>-1101890</v>
      </c>
    </row>
    <row r="30" spans="1:9">
      <c r="A30" s="672"/>
      <c r="B30" s="643" t="s">
        <v>153</v>
      </c>
      <c r="C30" s="658" t="s">
        <v>21</v>
      </c>
      <c r="D30" s="31" t="s">
        <v>48</v>
      </c>
      <c r="E30" s="32">
        <v>20290350</v>
      </c>
      <c r="F30" s="32">
        <v>0</v>
      </c>
      <c r="G30" s="32">
        <v>0</v>
      </c>
      <c r="H30" s="39">
        <v>0</v>
      </c>
      <c r="I30" s="33">
        <f>SUM(E30:H30)</f>
        <v>20290350</v>
      </c>
    </row>
    <row r="31" spans="1:9">
      <c r="A31" s="672"/>
      <c r="B31" s="644"/>
      <c r="C31" s="641"/>
      <c r="D31" s="34" t="s">
        <v>46</v>
      </c>
      <c r="E31" s="35">
        <v>20094215</v>
      </c>
      <c r="F31" s="32">
        <v>0</v>
      </c>
      <c r="G31" s="32">
        <v>0</v>
      </c>
      <c r="H31" s="39">
        <v>0</v>
      </c>
      <c r="I31" s="33">
        <f t="shared" ref="I31:I33" si="7">SUM(E31:H31)</f>
        <v>20094215</v>
      </c>
    </row>
    <row r="32" spans="1:9">
      <c r="A32" s="672"/>
      <c r="B32" s="657"/>
      <c r="C32" s="659"/>
      <c r="D32" s="34" t="s">
        <v>50</v>
      </c>
      <c r="E32" s="35">
        <f>E31-E30</f>
        <v>-196135</v>
      </c>
      <c r="F32" s="32">
        <v>0</v>
      </c>
      <c r="G32" s="32">
        <v>0</v>
      </c>
      <c r="H32" s="39">
        <v>0</v>
      </c>
      <c r="I32" s="33">
        <f t="shared" si="7"/>
        <v>-196135</v>
      </c>
    </row>
    <row r="33" spans="1:9">
      <c r="A33" s="672"/>
      <c r="B33" s="621"/>
      <c r="C33" s="611" t="s">
        <v>24</v>
      </c>
      <c r="D33" s="34" t="s">
        <v>48</v>
      </c>
      <c r="E33" s="32">
        <v>1914260</v>
      </c>
      <c r="F33" s="32">
        <v>0</v>
      </c>
      <c r="G33" s="32">
        <v>0</v>
      </c>
      <c r="H33" s="39">
        <v>0</v>
      </c>
      <c r="I33" s="33">
        <f t="shared" si="7"/>
        <v>1914260</v>
      </c>
    </row>
    <row r="34" spans="1:9">
      <c r="A34" s="672"/>
      <c r="B34" s="621"/>
      <c r="C34" s="611"/>
      <c r="D34" s="34" t="s">
        <v>46</v>
      </c>
      <c r="E34" s="32">
        <v>1914260</v>
      </c>
      <c r="F34" s="32">
        <v>0</v>
      </c>
      <c r="G34" s="32">
        <v>0</v>
      </c>
      <c r="H34" s="39">
        <v>0</v>
      </c>
      <c r="I34" s="33">
        <f>SUM(E34:H34)</f>
        <v>1914260</v>
      </c>
    </row>
    <row r="35" spans="1:9">
      <c r="A35" s="672"/>
      <c r="B35" s="621"/>
      <c r="C35" s="626"/>
      <c r="D35" s="34" t="s">
        <v>50</v>
      </c>
      <c r="E35" s="35">
        <f>E34-E33</f>
        <v>0</v>
      </c>
      <c r="F35" s="32">
        <v>0</v>
      </c>
      <c r="G35" s="32">
        <v>0</v>
      </c>
      <c r="H35" s="39">
        <v>0</v>
      </c>
      <c r="I35" s="33">
        <f t="shared" ref="I35:I38" si="8">SUM(E35:H35)</f>
        <v>0</v>
      </c>
    </row>
    <row r="36" spans="1:9">
      <c r="A36" s="672"/>
      <c r="B36" s="621"/>
      <c r="C36" s="625" t="s">
        <v>112</v>
      </c>
      <c r="D36" s="34" t="s">
        <v>48</v>
      </c>
      <c r="E36" s="32">
        <v>2685190</v>
      </c>
      <c r="F36" s="32">
        <v>0</v>
      </c>
      <c r="G36" s="32">
        <v>0</v>
      </c>
      <c r="H36" s="39">
        <v>0</v>
      </c>
      <c r="I36" s="33">
        <f t="shared" si="8"/>
        <v>2685190</v>
      </c>
    </row>
    <row r="37" spans="1:9">
      <c r="A37" s="672"/>
      <c r="B37" s="621"/>
      <c r="C37" s="611"/>
      <c r="D37" s="34" t="s">
        <v>46</v>
      </c>
      <c r="E37" s="35">
        <v>1999410</v>
      </c>
      <c r="F37" s="32">
        <v>0</v>
      </c>
      <c r="G37" s="32">
        <v>0</v>
      </c>
      <c r="H37" s="39">
        <v>0</v>
      </c>
      <c r="I37" s="33">
        <f t="shared" si="8"/>
        <v>1999410</v>
      </c>
    </row>
    <row r="38" spans="1:9">
      <c r="A38" s="672"/>
      <c r="B38" s="621"/>
      <c r="C38" s="626"/>
      <c r="D38" s="34" t="s">
        <v>50</v>
      </c>
      <c r="E38" s="35">
        <f>E37-E36</f>
        <v>-685780</v>
      </c>
      <c r="F38" s="32">
        <v>0</v>
      </c>
      <c r="G38" s="32">
        <v>0</v>
      </c>
      <c r="H38" s="39">
        <v>0</v>
      </c>
      <c r="I38" s="33">
        <f t="shared" si="8"/>
        <v>-685780</v>
      </c>
    </row>
    <row r="39" spans="1:9">
      <c r="A39" s="672"/>
      <c r="B39" s="621"/>
      <c r="C39" s="653" t="s">
        <v>7</v>
      </c>
      <c r="D39" s="36" t="s">
        <v>48</v>
      </c>
      <c r="E39" s="37">
        <f>E30+E33+E36</f>
        <v>24889800</v>
      </c>
      <c r="F39" s="37">
        <v>0</v>
      </c>
      <c r="G39" s="37">
        <v>0</v>
      </c>
      <c r="H39" s="37">
        <v>0</v>
      </c>
      <c r="I39" s="38">
        <f>I30+I33+I36</f>
        <v>24889800</v>
      </c>
    </row>
    <row r="40" spans="1:9">
      <c r="A40" s="672"/>
      <c r="B40" s="621"/>
      <c r="C40" s="654"/>
      <c r="D40" s="36" t="s">
        <v>46</v>
      </c>
      <c r="E40" s="37">
        <f t="shared" ref="E40:E41" si="9">E31+E34+E37</f>
        <v>24007885</v>
      </c>
      <c r="F40" s="37">
        <v>0</v>
      </c>
      <c r="G40" s="37">
        <v>0</v>
      </c>
      <c r="H40" s="37">
        <v>0</v>
      </c>
      <c r="I40" s="38">
        <f t="shared" ref="I40:I41" si="10">I31+I34+I37</f>
        <v>24007885</v>
      </c>
    </row>
    <row r="41" spans="1:9">
      <c r="A41" s="672"/>
      <c r="B41" s="621"/>
      <c r="C41" s="655"/>
      <c r="D41" s="36" t="s">
        <v>50</v>
      </c>
      <c r="E41" s="37">
        <f t="shared" si="9"/>
        <v>-881915</v>
      </c>
      <c r="F41" s="37">
        <v>0</v>
      </c>
      <c r="G41" s="37">
        <v>0</v>
      </c>
      <c r="H41" s="37">
        <v>0</v>
      </c>
      <c r="I41" s="38">
        <f t="shared" si="10"/>
        <v>-881915</v>
      </c>
    </row>
    <row r="42" spans="1:9">
      <c r="A42" s="672"/>
      <c r="B42" s="650" t="s">
        <v>154</v>
      </c>
      <c r="C42" s="640" t="s">
        <v>21</v>
      </c>
      <c r="D42" s="31" t="s">
        <v>48</v>
      </c>
      <c r="E42" s="32">
        <v>20496000</v>
      </c>
      <c r="F42" s="32">
        <v>0</v>
      </c>
      <c r="G42" s="32">
        <v>0</v>
      </c>
      <c r="H42" s="32">
        <v>0</v>
      </c>
      <c r="I42" s="33">
        <f>SUM(E42:H42)</f>
        <v>20496000</v>
      </c>
    </row>
    <row r="43" spans="1:9">
      <c r="A43" s="672"/>
      <c r="B43" s="651"/>
      <c r="C43" s="641"/>
      <c r="D43" s="34" t="s">
        <v>46</v>
      </c>
      <c r="E43" s="35">
        <v>20430620</v>
      </c>
      <c r="F43" s="32">
        <v>0</v>
      </c>
      <c r="G43" s="32">
        <v>0</v>
      </c>
      <c r="H43" s="32">
        <v>0</v>
      </c>
      <c r="I43" s="33">
        <f t="shared" ref="I43:I50" si="11">SUM(E43:H43)</f>
        <v>20430620</v>
      </c>
    </row>
    <row r="44" spans="1:9">
      <c r="A44" s="672"/>
      <c r="B44" s="652"/>
      <c r="C44" s="642"/>
      <c r="D44" s="34" t="s">
        <v>50</v>
      </c>
      <c r="E44" s="35">
        <f>E43-E42</f>
        <v>-65380</v>
      </c>
      <c r="F44" s="32">
        <v>0</v>
      </c>
      <c r="G44" s="32">
        <v>0</v>
      </c>
      <c r="H44" s="32">
        <v>0</v>
      </c>
      <c r="I44" s="33">
        <f t="shared" si="11"/>
        <v>-65380</v>
      </c>
    </row>
    <row r="45" spans="1:9">
      <c r="A45" s="672"/>
      <c r="B45" s="621"/>
      <c r="C45" s="625" t="s">
        <v>24</v>
      </c>
      <c r="D45" s="34" t="s">
        <v>48</v>
      </c>
      <c r="E45" s="32">
        <v>1958000</v>
      </c>
      <c r="F45" s="32">
        <v>0</v>
      </c>
      <c r="G45" s="32">
        <v>0</v>
      </c>
      <c r="H45" s="32">
        <v>0</v>
      </c>
      <c r="I45" s="33">
        <f t="shared" si="11"/>
        <v>1958000</v>
      </c>
    </row>
    <row r="46" spans="1:9">
      <c r="A46" s="672"/>
      <c r="B46" s="621"/>
      <c r="C46" s="611"/>
      <c r="D46" s="34" t="s">
        <v>46</v>
      </c>
      <c r="E46" s="32">
        <v>1958000</v>
      </c>
      <c r="F46" s="32">
        <v>0</v>
      </c>
      <c r="G46" s="32">
        <v>0</v>
      </c>
      <c r="H46" s="32">
        <v>0</v>
      </c>
      <c r="I46" s="33">
        <f t="shared" si="11"/>
        <v>1958000</v>
      </c>
    </row>
    <row r="47" spans="1:9">
      <c r="A47" s="672"/>
      <c r="B47" s="621"/>
      <c r="C47" s="626"/>
      <c r="D47" s="34" t="s">
        <v>50</v>
      </c>
      <c r="E47" s="35">
        <f>E46-E45</f>
        <v>0</v>
      </c>
      <c r="F47" s="32">
        <v>0</v>
      </c>
      <c r="G47" s="32">
        <v>0</v>
      </c>
      <c r="H47" s="32">
        <v>0</v>
      </c>
      <c r="I47" s="33">
        <f t="shared" si="11"/>
        <v>0</v>
      </c>
    </row>
    <row r="48" spans="1:9">
      <c r="A48" s="672"/>
      <c r="B48" s="621"/>
      <c r="C48" s="625" t="s">
        <v>25</v>
      </c>
      <c r="D48" s="34" t="s">
        <v>48</v>
      </c>
      <c r="E48" s="32">
        <v>2614000</v>
      </c>
      <c r="F48" s="32">
        <v>0</v>
      </c>
      <c r="G48" s="32">
        <v>0</v>
      </c>
      <c r="H48" s="32">
        <v>0</v>
      </c>
      <c r="I48" s="33">
        <f t="shared" si="11"/>
        <v>2614000</v>
      </c>
    </row>
    <row r="49" spans="1:9">
      <c r="A49" s="672"/>
      <c r="B49" s="621"/>
      <c r="C49" s="611"/>
      <c r="D49" s="34" t="s">
        <v>46</v>
      </c>
      <c r="E49" s="35">
        <v>2288410</v>
      </c>
      <c r="F49" s="32">
        <v>0</v>
      </c>
      <c r="G49" s="32">
        <v>0</v>
      </c>
      <c r="H49" s="32">
        <v>0</v>
      </c>
      <c r="I49" s="33">
        <f t="shared" si="11"/>
        <v>2288410</v>
      </c>
    </row>
    <row r="50" spans="1:9">
      <c r="A50" s="672"/>
      <c r="B50" s="621"/>
      <c r="C50" s="626"/>
      <c r="D50" s="34" t="s">
        <v>50</v>
      </c>
      <c r="E50" s="35">
        <f>E49-E48</f>
        <v>-325590</v>
      </c>
      <c r="F50" s="32">
        <v>0</v>
      </c>
      <c r="G50" s="32">
        <v>0</v>
      </c>
      <c r="H50" s="32">
        <v>0</v>
      </c>
      <c r="I50" s="33">
        <f t="shared" si="11"/>
        <v>-325590</v>
      </c>
    </row>
    <row r="51" spans="1:9">
      <c r="A51" s="672"/>
      <c r="B51" s="621"/>
      <c r="C51" s="653" t="s">
        <v>7</v>
      </c>
      <c r="D51" s="36" t="s">
        <v>48</v>
      </c>
      <c r="E51" s="37">
        <f>E48+E45+E42</f>
        <v>25068000</v>
      </c>
      <c r="F51" s="37">
        <v>0</v>
      </c>
      <c r="G51" s="37">
        <v>0</v>
      </c>
      <c r="H51" s="37">
        <v>0</v>
      </c>
      <c r="I51" s="38">
        <f t="shared" ref="I51:I53" si="12">SUM(E51:H51)</f>
        <v>25068000</v>
      </c>
    </row>
    <row r="52" spans="1:9">
      <c r="A52" s="672"/>
      <c r="B52" s="621"/>
      <c r="C52" s="654"/>
      <c r="D52" s="36" t="s">
        <v>46</v>
      </c>
      <c r="E52" s="37">
        <f t="shared" ref="E52:E53" si="13">E49+E46+E43</f>
        <v>24677030</v>
      </c>
      <c r="F52" s="37">
        <v>0</v>
      </c>
      <c r="G52" s="37">
        <v>0</v>
      </c>
      <c r="H52" s="37">
        <v>0</v>
      </c>
      <c r="I52" s="38">
        <f t="shared" si="12"/>
        <v>24677030</v>
      </c>
    </row>
    <row r="53" spans="1:9">
      <c r="A53" s="672"/>
      <c r="B53" s="621"/>
      <c r="C53" s="655"/>
      <c r="D53" s="36" t="s">
        <v>50</v>
      </c>
      <c r="E53" s="37">
        <f t="shared" si="13"/>
        <v>-390970</v>
      </c>
      <c r="F53" s="37">
        <v>0</v>
      </c>
      <c r="G53" s="37">
        <v>0</v>
      </c>
      <c r="H53" s="37">
        <v>0</v>
      </c>
      <c r="I53" s="38">
        <f t="shared" si="12"/>
        <v>-390970</v>
      </c>
    </row>
    <row r="54" spans="1:9">
      <c r="A54" s="672"/>
      <c r="B54" s="650" t="s">
        <v>157</v>
      </c>
      <c r="C54" s="640" t="s">
        <v>21</v>
      </c>
      <c r="D54" s="31" t="s">
        <v>48</v>
      </c>
      <c r="E54" s="32">
        <v>13260000</v>
      </c>
      <c r="F54" s="32">
        <v>0</v>
      </c>
      <c r="G54" s="32">
        <v>0</v>
      </c>
      <c r="H54" s="32">
        <v>0</v>
      </c>
      <c r="I54" s="33">
        <f>SUM(E54:H54)</f>
        <v>13260000</v>
      </c>
    </row>
    <row r="55" spans="1:9">
      <c r="A55" s="672"/>
      <c r="B55" s="651"/>
      <c r="C55" s="641"/>
      <c r="D55" s="34" t="s">
        <v>46</v>
      </c>
      <c r="E55" s="35">
        <v>12465220</v>
      </c>
      <c r="F55" s="32">
        <v>0</v>
      </c>
      <c r="G55" s="32">
        <v>0</v>
      </c>
      <c r="H55" s="32">
        <v>0</v>
      </c>
      <c r="I55" s="33">
        <f t="shared" ref="I55:I62" si="14">SUM(E55:H55)</f>
        <v>12465220</v>
      </c>
    </row>
    <row r="56" spans="1:9">
      <c r="A56" s="672"/>
      <c r="B56" s="652"/>
      <c r="C56" s="642"/>
      <c r="D56" s="34" t="s">
        <v>50</v>
      </c>
      <c r="E56" s="35">
        <f>E55-E54</f>
        <v>-794780</v>
      </c>
      <c r="F56" s="32">
        <v>0</v>
      </c>
      <c r="G56" s="32">
        <v>0</v>
      </c>
      <c r="H56" s="32">
        <v>0</v>
      </c>
      <c r="I56" s="33">
        <f t="shared" si="14"/>
        <v>-794780</v>
      </c>
    </row>
    <row r="57" spans="1:9">
      <c r="A57" s="672"/>
      <c r="B57" s="621"/>
      <c r="C57" s="625" t="s">
        <v>24</v>
      </c>
      <c r="D57" s="34" t="s">
        <v>48</v>
      </c>
      <c r="E57" s="35">
        <v>1308000</v>
      </c>
      <c r="F57" s="32">
        <v>0</v>
      </c>
      <c r="G57" s="32">
        <v>0</v>
      </c>
      <c r="H57" s="32">
        <v>0</v>
      </c>
      <c r="I57" s="33">
        <f t="shared" si="14"/>
        <v>1308000</v>
      </c>
    </row>
    <row r="58" spans="1:9">
      <c r="A58" s="672"/>
      <c r="B58" s="621"/>
      <c r="C58" s="611"/>
      <c r="D58" s="34" t="s">
        <v>46</v>
      </c>
      <c r="E58" s="35">
        <v>294660</v>
      </c>
      <c r="F58" s="32">
        <v>0</v>
      </c>
      <c r="G58" s="32">
        <v>0</v>
      </c>
      <c r="H58" s="32">
        <v>0</v>
      </c>
      <c r="I58" s="33">
        <f t="shared" si="14"/>
        <v>294660</v>
      </c>
    </row>
    <row r="59" spans="1:9">
      <c r="A59" s="672"/>
      <c r="B59" s="621"/>
      <c r="C59" s="626"/>
      <c r="D59" s="34" t="s">
        <v>50</v>
      </c>
      <c r="E59" s="35">
        <f>E58-E57</f>
        <v>-1013340</v>
      </c>
      <c r="F59" s="32">
        <v>0</v>
      </c>
      <c r="G59" s="32">
        <v>0</v>
      </c>
      <c r="H59" s="32">
        <v>0</v>
      </c>
      <c r="I59" s="33">
        <f t="shared" si="14"/>
        <v>-1013340</v>
      </c>
    </row>
    <row r="60" spans="1:9">
      <c r="A60" s="672"/>
      <c r="B60" s="621"/>
      <c r="C60" s="625" t="s">
        <v>25</v>
      </c>
      <c r="D60" s="34" t="s">
        <v>48</v>
      </c>
      <c r="E60" s="35">
        <v>1907200</v>
      </c>
      <c r="F60" s="32">
        <v>0</v>
      </c>
      <c r="G60" s="32">
        <v>0</v>
      </c>
      <c r="H60" s="32">
        <v>0</v>
      </c>
      <c r="I60" s="33">
        <f t="shared" si="14"/>
        <v>1907200</v>
      </c>
    </row>
    <row r="61" spans="1:9">
      <c r="A61" s="672"/>
      <c r="B61" s="621"/>
      <c r="C61" s="611"/>
      <c r="D61" s="34" t="s">
        <v>46</v>
      </c>
      <c r="E61" s="35">
        <v>1492270</v>
      </c>
      <c r="F61" s="35">
        <v>0</v>
      </c>
      <c r="G61" s="35">
        <v>0</v>
      </c>
      <c r="H61" s="35">
        <v>0</v>
      </c>
      <c r="I61" s="33">
        <f t="shared" si="14"/>
        <v>1492270</v>
      </c>
    </row>
    <row r="62" spans="1:9">
      <c r="A62" s="672"/>
      <c r="B62" s="621"/>
      <c r="C62" s="626"/>
      <c r="D62" s="34" t="s">
        <v>50</v>
      </c>
      <c r="E62" s="35">
        <f>E61-E60</f>
        <v>-414930</v>
      </c>
      <c r="F62" s="35">
        <v>0</v>
      </c>
      <c r="G62" s="35">
        <v>0</v>
      </c>
      <c r="H62" s="35">
        <v>0</v>
      </c>
      <c r="I62" s="33">
        <f t="shared" si="14"/>
        <v>-414930</v>
      </c>
    </row>
    <row r="63" spans="1:9">
      <c r="A63" s="672"/>
      <c r="B63" s="621"/>
      <c r="C63" s="653" t="s">
        <v>7</v>
      </c>
      <c r="D63" s="36" t="s">
        <v>48</v>
      </c>
      <c r="E63" s="37">
        <f>E60+E57+E54</f>
        <v>16475200</v>
      </c>
      <c r="F63" s="37">
        <v>0</v>
      </c>
      <c r="G63" s="37">
        <v>0</v>
      </c>
      <c r="H63" s="37">
        <v>0</v>
      </c>
      <c r="I63" s="38">
        <f t="shared" ref="I63:I65" si="15">SUM(E63:H63)</f>
        <v>16475200</v>
      </c>
    </row>
    <row r="64" spans="1:9">
      <c r="A64" s="672"/>
      <c r="B64" s="621"/>
      <c r="C64" s="654"/>
      <c r="D64" s="36" t="s">
        <v>46</v>
      </c>
      <c r="E64" s="37">
        <f t="shared" ref="E64:E65" si="16">E61+E58+E55</f>
        <v>14252150</v>
      </c>
      <c r="F64" s="37">
        <v>0</v>
      </c>
      <c r="G64" s="37">
        <v>0</v>
      </c>
      <c r="H64" s="37">
        <v>0</v>
      </c>
      <c r="I64" s="38">
        <f t="shared" si="15"/>
        <v>14252150</v>
      </c>
    </row>
    <row r="65" spans="1:9">
      <c r="A65" s="672"/>
      <c r="B65" s="621"/>
      <c r="C65" s="655"/>
      <c r="D65" s="36" t="s">
        <v>50</v>
      </c>
      <c r="E65" s="37">
        <f t="shared" si="16"/>
        <v>-2223050</v>
      </c>
      <c r="F65" s="37">
        <v>0</v>
      </c>
      <c r="G65" s="37">
        <v>0</v>
      </c>
      <c r="H65" s="37">
        <v>0</v>
      </c>
      <c r="I65" s="38">
        <f t="shared" si="15"/>
        <v>-2223050</v>
      </c>
    </row>
    <row r="66" spans="1:9" ht="16.5" customHeight="1">
      <c r="A66" s="672"/>
      <c r="B66" s="650" t="s">
        <v>156</v>
      </c>
      <c r="C66" s="640" t="s">
        <v>21</v>
      </c>
      <c r="D66" s="31" t="s">
        <v>48</v>
      </c>
      <c r="E66" s="35">
        <v>22200000</v>
      </c>
      <c r="F66" s="32">
        <v>0</v>
      </c>
      <c r="G66" s="32">
        <v>0</v>
      </c>
      <c r="H66" s="32">
        <v>0</v>
      </c>
      <c r="I66" s="33">
        <f>SUM(E66:H66)</f>
        <v>22200000</v>
      </c>
    </row>
    <row r="67" spans="1:9">
      <c r="A67" s="672"/>
      <c r="B67" s="651"/>
      <c r="C67" s="641"/>
      <c r="D67" s="34" t="s">
        <v>46</v>
      </c>
      <c r="E67" s="35">
        <v>21421050</v>
      </c>
      <c r="F67" s="32">
        <v>0</v>
      </c>
      <c r="G67" s="32">
        <v>0</v>
      </c>
      <c r="H67" s="32">
        <v>0</v>
      </c>
      <c r="I67" s="33">
        <f t="shared" ref="I67:I74" si="17">SUM(E67:H67)</f>
        <v>21421050</v>
      </c>
    </row>
    <row r="68" spans="1:9">
      <c r="A68" s="672"/>
      <c r="B68" s="652"/>
      <c r="C68" s="642"/>
      <c r="D68" s="34" t="s">
        <v>50</v>
      </c>
      <c r="E68" s="35">
        <f>E67-E66</f>
        <v>-778950</v>
      </c>
      <c r="F68" s="32">
        <v>0</v>
      </c>
      <c r="G68" s="32">
        <v>0</v>
      </c>
      <c r="H68" s="32">
        <v>0</v>
      </c>
      <c r="I68" s="33">
        <f t="shared" si="17"/>
        <v>-778950</v>
      </c>
    </row>
    <row r="69" spans="1:9" ht="16.5" customHeight="1">
      <c r="A69" s="672"/>
      <c r="B69" s="621"/>
      <c r="C69" s="625" t="s">
        <v>24</v>
      </c>
      <c r="D69" s="34" t="s">
        <v>48</v>
      </c>
      <c r="E69" s="35">
        <v>2100000</v>
      </c>
      <c r="F69" s="32">
        <v>0</v>
      </c>
      <c r="G69" s="32">
        <v>0</v>
      </c>
      <c r="H69" s="32">
        <v>0</v>
      </c>
      <c r="I69" s="33">
        <f t="shared" si="17"/>
        <v>2100000</v>
      </c>
    </row>
    <row r="70" spans="1:9">
      <c r="A70" s="672"/>
      <c r="B70" s="621"/>
      <c r="C70" s="611"/>
      <c r="D70" s="34" t="s">
        <v>46</v>
      </c>
      <c r="E70" s="35">
        <v>2033010</v>
      </c>
      <c r="F70" s="32">
        <v>0</v>
      </c>
      <c r="G70" s="32">
        <v>0</v>
      </c>
      <c r="H70" s="32">
        <v>0</v>
      </c>
      <c r="I70" s="33">
        <f t="shared" si="17"/>
        <v>2033010</v>
      </c>
    </row>
    <row r="71" spans="1:9">
      <c r="A71" s="672"/>
      <c r="B71" s="621"/>
      <c r="C71" s="626"/>
      <c r="D71" s="34" t="s">
        <v>50</v>
      </c>
      <c r="E71" s="35">
        <f>E70-E69</f>
        <v>-66990</v>
      </c>
      <c r="F71" s="32">
        <v>0</v>
      </c>
      <c r="G71" s="32">
        <v>0</v>
      </c>
      <c r="H71" s="32">
        <v>0</v>
      </c>
      <c r="I71" s="33">
        <f t="shared" si="17"/>
        <v>-66990</v>
      </c>
    </row>
    <row r="72" spans="1:9" ht="16.5" customHeight="1">
      <c r="A72" s="672"/>
      <c r="B72" s="621"/>
      <c r="C72" s="625" t="s">
        <v>25</v>
      </c>
      <c r="D72" s="34" t="s">
        <v>48</v>
      </c>
      <c r="E72" s="35">
        <v>2772000</v>
      </c>
      <c r="F72" s="32">
        <v>0</v>
      </c>
      <c r="G72" s="32">
        <v>0</v>
      </c>
      <c r="H72" s="32">
        <v>0</v>
      </c>
      <c r="I72" s="33">
        <f t="shared" si="17"/>
        <v>2772000</v>
      </c>
    </row>
    <row r="73" spans="1:9">
      <c r="A73" s="672"/>
      <c r="B73" s="621"/>
      <c r="C73" s="611"/>
      <c r="D73" s="34" t="s">
        <v>46</v>
      </c>
      <c r="E73" s="35">
        <v>2249350</v>
      </c>
      <c r="F73" s="35">
        <v>0</v>
      </c>
      <c r="G73" s="35">
        <v>0</v>
      </c>
      <c r="H73" s="35">
        <v>0</v>
      </c>
      <c r="I73" s="33">
        <f t="shared" si="17"/>
        <v>2249350</v>
      </c>
    </row>
    <row r="74" spans="1:9">
      <c r="A74" s="672"/>
      <c r="B74" s="621"/>
      <c r="C74" s="626"/>
      <c r="D74" s="34" t="s">
        <v>50</v>
      </c>
      <c r="E74" s="35">
        <f>E73-E72</f>
        <v>-522650</v>
      </c>
      <c r="F74" s="35">
        <v>0</v>
      </c>
      <c r="G74" s="35">
        <v>0</v>
      </c>
      <c r="H74" s="35">
        <v>0</v>
      </c>
      <c r="I74" s="33">
        <f t="shared" si="17"/>
        <v>-522650</v>
      </c>
    </row>
    <row r="75" spans="1:9">
      <c r="A75" s="672"/>
      <c r="B75" s="621"/>
      <c r="C75" s="653" t="s">
        <v>7</v>
      </c>
      <c r="D75" s="36" t="s">
        <v>48</v>
      </c>
      <c r="E75" s="37">
        <f>E72+E69+E66</f>
        <v>27072000</v>
      </c>
      <c r="F75" s="37">
        <v>0</v>
      </c>
      <c r="G75" s="37">
        <v>0</v>
      </c>
      <c r="H75" s="37">
        <v>0</v>
      </c>
      <c r="I75" s="38">
        <f t="shared" ref="I75:I77" si="18">SUM(E75:H75)</f>
        <v>27072000</v>
      </c>
    </row>
    <row r="76" spans="1:9">
      <c r="A76" s="672"/>
      <c r="B76" s="621"/>
      <c r="C76" s="654"/>
      <c r="D76" s="36" t="s">
        <v>46</v>
      </c>
      <c r="E76" s="37">
        <f t="shared" ref="E76:E77" si="19">E73+E70+E67</f>
        <v>25703410</v>
      </c>
      <c r="F76" s="37">
        <v>0</v>
      </c>
      <c r="G76" s="37">
        <v>0</v>
      </c>
      <c r="H76" s="37">
        <v>0</v>
      </c>
      <c r="I76" s="38">
        <f t="shared" si="18"/>
        <v>25703410</v>
      </c>
    </row>
    <row r="77" spans="1:9">
      <c r="A77" s="672"/>
      <c r="B77" s="656"/>
      <c r="C77" s="655"/>
      <c r="D77" s="36" t="s">
        <v>50</v>
      </c>
      <c r="E77" s="37">
        <f t="shared" si="19"/>
        <v>-1368590</v>
      </c>
      <c r="F77" s="37">
        <v>0</v>
      </c>
      <c r="G77" s="37">
        <v>0</v>
      </c>
      <c r="H77" s="37">
        <v>0</v>
      </c>
      <c r="I77" s="38">
        <f t="shared" si="18"/>
        <v>-1368590</v>
      </c>
    </row>
    <row r="78" spans="1:9">
      <c r="A78" s="672"/>
      <c r="B78" s="650" t="s">
        <v>155</v>
      </c>
      <c r="C78" s="640" t="s">
        <v>21</v>
      </c>
      <c r="D78" s="31" t="s">
        <v>48</v>
      </c>
      <c r="E78" s="35">
        <v>18885240</v>
      </c>
      <c r="F78" s="32">
        <v>0</v>
      </c>
      <c r="G78" s="32">
        <v>0</v>
      </c>
      <c r="H78" s="32">
        <v>0</v>
      </c>
      <c r="I78" s="33">
        <f>SUM(E78:H78)</f>
        <v>18885240</v>
      </c>
    </row>
    <row r="79" spans="1:9">
      <c r="A79" s="672"/>
      <c r="B79" s="651"/>
      <c r="C79" s="641"/>
      <c r="D79" s="34" t="s">
        <v>46</v>
      </c>
      <c r="E79" s="35">
        <v>18885240</v>
      </c>
      <c r="F79" s="32">
        <v>0</v>
      </c>
      <c r="G79" s="32">
        <v>0</v>
      </c>
      <c r="H79" s="32">
        <v>0</v>
      </c>
      <c r="I79" s="33">
        <f t="shared" ref="I79:I86" si="20">SUM(E79:H79)</f>
        <v>18885240</v>
      </c>
    </row>
    <row r="80" spans="1:9">
      <c r="A80" s="672"/>
      <c r="B80" s="652"/>
      <c r="C80" s="642"/>
      <c r="D80" s="34" t="s">
        <v>50</v>
      </c>
      <c r="E80" s="35">
        <f>E79-E78</f>
        <v>0</v>
      </c>
      <c r="F80" s="32">
        <v>0</v>
      </c>
      <c r="G80" s="32">
        <v>0</v>
      </c>
      <c r="H80" s="32">
        <v>0</v>
      </c>
      <c r="I80" s="33">
        <f t="shared" si="20"/>
        <v>0</v>
      </c>
    </row>
    <row r="81" spans="1:9">
      <c r="A81" s="672"/>
      <c r="B81" s="621"/>
      <c r="C81" s="625" t="s">
        <v>24</v>
      </c>
      <c r="D81" s="34" t="s">
        <v>48</v>
      </c>
      <c r="E81" s="35">
        <v>1823770</v>
      </c>
      <c r="F81" s="32">
        <v>0</v>
      </c>
      <c r="G81" s="32">
        <v>0</v>
      </c>
      <c r="H81" s="32">
        <v>0</v>
      </c>
      <c r="I81" s="33">
        <f t="shared" si="20"/>
        <v>1823770</v>
      </c>
    </row>
    <row r="82" spans="1:9">
      <c r="A82" s="672"/>
      <c r="B82" s="621"/>
      <c r="C82" s="611"/>
      <c r="D82" s="34" t="s">
        <v>46</v>
      </c>
      <c r="E82" s="35">
        <v>1823770</v>
      </c>
      <c r="F82" s="32">
        <v>0</v>
      </c>
      <c r="G82" s="32">
        <v>0</v>
      </c>
      <c r="H82" s="32">
        <v>0</v>
      </c>
      <c r="I82" s="33">
        <f t="shared" si="20"/>
        <v>1823770</v>
      </c>
    </row>
    <row r="83" spans="1:9">
      <c r="A83" s="672"/>
      <c r="B83" s="621"/>
      <c r="C83" s="626"/>
      <c r="D83" s="34" t="s">
        <v>50</v>
      </c>
      <c r="E83" s="35">
        <f>E82-E81</f>
        <v>0</v>
      </c>
      <c r="F83" s="32">
        <v>0</v>
      </c>
      <c r="G83" s="32">
        <v>0</v>
      </c>
      <c r="H83" s="32">
        <v>0</v>
      </c>
      <c r="I83" s="33">
        <f t="shared" si="20"/>
        <v>0</v>
      </c>
    </row>
    <row r="84" spans="1:9">
      <c r="A84" s="672"/>
      <c r="B84" s="621"/>
      <c r="C84" s="625" t="s">
        <v>25</v>
      </c>
      <c r="D84" s="34" t="s">
        <v>48</v>
      </c>
      <c r="E84" s="35">
        <v>1875500</v>
      </c>
      <c r="F84" s="32">
        <v>0</v>
      </c>
      <c r="G84" s="32">
        <v>0</v>
      </c>
      <c r="H84" s="32">
        <v>0</v>
      </c>
      <c r="I84" s="33">
        <f t="shared" si="20"/>
        <v>1875500</v>
      </c>
    </row>
    <row r="85" spans="1:9">
      <c r="A85" s="672"/>
      <c r="B85" s="621"/>
      <c r="C85" s="611"/>
      <c r="D85" s="34" t="s">
        <v>46</v>
      </c>
      <c r="E85" s="35">
        <v>1875500</v>
      </c>
      <c r="F85" s="35">
        <v>0</v>
      </c>
      <c r="G85" s="35">
        <v>0</v>
      </c>
      <c r="H85" s="35">
        <v>0</v>
      </c>
      <c r="I85" s="33">
        <f t="shared" si="20"/>
        <v>1875500</v>
      </c>
    </row>
    <row r="86" spans="1:9">
      <c r="A86" s="672"/>
      <c r="B86" s="621"/>
      <c r="C86" s="626"/>
      <c r="D86" s="34" t="s">
        <v>50</v>
      </c>
      <c r="E86" s="35">
        <f>E85-E84</f>
        <v>0</v>
      </c>
      <c r="F86" s="35">
        <v>0</v>
      </c>
      <c r="G86" s="35">
        <v>0</v>
      </c>
      <c r="H86" s="35">
        <v>0</v>
      </c>
      <c r="I86" s="33">
        <f t="shared" si="20"/>
        <v>0</v>
      </c>
    </row>
    <row r="87" spans="1:9">
      <c r="A87" s="672"/>
      <c r="B87" s="621"/>
      <c r="C87" s="653" t="s">
        <v>7</v>
      </c>
      <c r="D87" s="36" t="s">
        <v>48</v>
      </c>
      <c r="E87" s="37">
        <f>E84+E81+E78</f>
        <v>22584510</v>
      </c>
      <c r="F87" s="37">
        <v>0</v>
      </c>
      <c r="G87" s="37">
        <v>0</v>
      </c>
      <c r="H87" s="37">
        <v>0</v>
      </c>
      <c r="I87" s="38">
        <f t="shared" ref="I87:I89" si="21">SUM(E87:H87)</f>
        <v>22584510</v>
      </c>
    </row>
    <row r="88" spans="1:9">
      <c r="A88" s="672"/>
      <c r="B88" s="621"/>
      <c r="C88" s="654"/>
      <c r="D88" s="36" t="s">
        <v>46</v>
      </c>
      <c r="E88" s="37">
        <f t="shared" ref="E88:E89" si="22">E85+E82+E79</f>
        <v>22584510</v>
      </c>
      <c r="F88" s="37">
        <v>0</v>
      </c>
      <c r="G88" s="37">
        <v>0</v>
      </c>
      <c r="H88" s="37">
        <v>0</v>
      </c>
      <c r="I88" s="38">
        <f t="shared" si="21"/>
        <v>22584510</v>
      </c>
    </row>
    <row r="89" spans="1:9">
      <c r="A89" s="672"/>
      <c r="B89" s="621"/>
      <c r="C89" s="655"/>
      <c r="D89" s="36" t="s">
        <v>50</v>
      </c>
      <c r="E89" s="37">
        <f t="shared" si="22"/>
        <v>0</v>
      </c>
      <c r="F89" s="37">
        <v>0</v>
      </c>
      <c r="G89" s="37">
        <v>0</v>
      </c>
      <c r="H89" s="37">
        <v>0</v>
      </c>
      <c r="I89" s="38">
        <f t="shared" si="21"/>
        <v>0</v>
      </c>
    </row>
    <row r="90" spans="1:9">
      <c r="A90" s="672"/>
      <c r="B90" s="650" t="s">
        <v>170</v>
      </c>
      <c r="C90" s="640" t="s">
        <v>21</v>
      </c>
      <c r="D90" s="31" t="s">
        <v>48</v>
      </c>
      <c r="E90" s="35">
        <v>21378000</v>
      </c>
      <c r="F90" s="32">
        <v>0</v>
      </c>
      <c r="G90" s="32">
        <v>0</v>
      </c>
      <c r="H90" s="32">
        <v>0</v>
      </c>
      <c r="I90" s="33">
        <f>SUM(E90:H90)</f>
        <v>21378000</v>
      </c>
    </row>
    <row r="91" spans="1:9">
      <c r="A91" s="672"/>
      <c r="B91" s="651"/>
      <c r="C91" s="641"/>
      <c r="D91" s="34" t="s">
        <v>46</v>
      </c>
      <c r="E91" s="35">
        <v>21378000</v>
      </c>
      <c r="F91" s="32">
        <v>0</v>
      </c>
      <c r="G91" s="32">
        <v>0</v>
      </c>
      <c r="H91" s="32">
        <v>0</v>
      </c>
      <c r="I91" s="33">
        <f t="shared" ref="I91:I101" si="23">SUM(E91:H91)</f>
        <v>21378000</v>
      </c>
    </row>
    <row r="92" spans="1:9">
      <c r="A92" s="672"/>
      <c r="B92" s="652"/>
      <c r="C92" s="642"/>
      <c r="D92" s="34" t="s">
        <v>50</v>
      </c>
      <c r="E92" s="35">
        <f>E91-E90</f>
        <v>0</v>
      </c>
      <c r="F92" s="32">
        <v>0</v>
      </c>
      <c r="G92" s="32">
        <v>0</v>
      </c>
      <c r="H92" s="32">
        <v>0</v>
      </c>
      <c r="I92" s="33">
        <f t="shared" si="23"/>
        <v>0</v>
      </c>
    </row>
    <row r="93" spans="1:9">
      <c r="A93" s="672"/>
      <c r="B93" s="621"/>
      <c r="C93" s="625" t="s">
        <v>24</v>
      </c>
      <c r="D93" s="34" t="s">
        <v>48</v>
      </c>
      <c r="E93" s="35">
        <v>1958000</v>
      </c>
      <c r="F93" s="32">
        <v>0</v>
      </c>
      <c r="G93" s="32">
        <v>0</v>
      </c>
      <c r="H93" s="32">
        <v>0</v>
      </c>
      <c r="I93" s="33">
        <f t="shared" si="23"/>
        <v>1958000</v>
      </c>
    </row>
    <row r="94" spans="1:9">
      <c r="A94" s="672"/>
      <c r="B94" s="621"/>
      <c r="C94" s="611"/>
      <c r="D94" s="34" t="s">
        <v>46</v>
      </c>
      <c r="E94" s="35">
        <v>1215660</v>
      </c>
      <c r="F94" s="32">
        <v>0</v>
      </c>
      <c r="G94" s="32">
        <v>0</v>
      </c>
      <c r="H94" s="32">
        <v>0</v>
      </c>
      <c r="I94" s="33">
        <f t="shared" si="23"/>
        <v>1215660</v>
      </c>
    </row>
    <row r="95" spans="1:9">
      <c r="A95" s="672"/>
      <c r="B95" s="621"/>
      <c r="C95" s="626"/>
      <c r="D95" s="34" t="s">
        <v>50</v>
      </c>
      <c r="E95" s="35">
        <f>E94-E93</f>
        <v>-742340</v>
      </c>
      <c r="F95" s="32">
        <v>0</v>
      </c>
      <c r="G95" s="32">
        <v>0</v>
      </c>
      <c r="H95" s="32">
        <v>0</v>
      </c>
      <c r="I95" s="33">
        <f t="shared" si="23"/>
        <v>-742340</v>
      </c>
    </row>
    <row r="96" spans="1:9">
      <c r="A96" s="672"/>
      <c r="B96" s="621"/>
      <c r="C96" s="625" t="s">
        <v>171</v>
      </c>
      <c r="D96" s="34" t="s">
        <v>48</v>
      </c>
      <c r="E96" s="35">
        <v>3000000</v>
      </c>
      <c r="F96" s="32">
        <v>0</v>
      </c>
      <c r="G96" s="32">
        <v>0</v>
      </c>
      <c r="H96" s="32">
        <v>0</v>
      </c>
      <c r="I96" s="33">
        <f t="shared" ref="I96:I98" si="24">SUM(E96:H96)</f>
        <v>3000000</v>
      </c>
    </row>
    <row r="97" spans="1:9">
      <c r="A97" s="672"/>
      <c r="B97" s="621"/>
      <c r="C97" s="611"/>
      <c r="D97" s="34" t="s">
        <v>46</v>
      </c>
      <c r="E97" s="35">
        <v>3000000</v>
      </c>
      <c r="F97" s="35">
        <v>0</v>
      </c>
      <c r="G97" s="35">
        <v>0</v>
      </c>
      <c r="H97" s="35">
        <v>0</v>
      </c>
      <c r="I97" s="33">
        <f t="shared" si="24"/>
        <v>3000000</v>
      </c>
    </row>
    <row r="98" spans="1:9">
      <c r="A98" s="672"/>
      <c r="B98" s="621"/>
      <c r="C98" s="626"/>
      <c r="D98" s="34" t="s">
        <v>50</v>
      </c>
      <c r="E98" s="35">
        <f>E97-E96</f>
        <v>0</v>
      </c>
      <c r="F98" s="35">
        <v>0</v>
      </c>
      <c r="G98" s="35">
        <v>0</v>
      </c>
      <c r="H98" s="35">
        <v>0</v>
      </c>
      <c r="I98" s="33">
        <f t="shared" si="24"/>
        <v>0</v>
      </c>
    </row>
    <row r="99" spans="1:9">
      <c r="A99" s="672"/>
      <c r="B99" s="621"/>
      <c r="C99" s="625" t="s">
        <v>25</v>
      </c>
      <c r="D99" s="34" t="s">
        <v>48</v>
      </c>
      <c r="E99" s="35">
        <v>3664000</v>
      </c>
      <c r="F99" s="32">
        <v>0</v>
      </c>
      <c r="G99" s="32">
        <v>0</v>
      </c>
      <c r="H99" s="32">
        <v>0</v>
      </c>
      <c r="I99" s="33">
        <f t="shared" si="23"/>
        <v>3664000</v>
      </c>
    </row>
    <row r="100" spans="1:9">
      <c r="A100" s="672"/>
      <c r="B100" s="621"/>
      <c r="C100" s="611"/>
      <c r="D100" s="34" t="s">
        <v>46</v>
      </c>
      <c r="E100" s="35">
        <v>1825940</v>
      </c>
      <c r="F100" s="35">
        <v>0</v>
      </c>
      <c r="G100" s="35">
        <v>0</v>
      </c>
      <c r="H100" s="35">
        <v>0</v>
      </c>
      <c r="I100" s="33">
        <f t="shared" si="23"/>
        <v>1825940</v>
      </c>
    </row>
    <row r="101" spans="1:9" ht="18" customHeight="1">
      <c r="A101" s="672"/>
      <c r="B101" s="621"/>
      <c r="C101" s="626"/>
      <c r="D101" s="34" t="s">
        <v>50</v>
      </c>
      <c r="E101" s="35">
        <f>E100-E99</f>
        <v>-1838060</v>
      </c>
      <c r="F101" s="35">
        <v>0</v>
      </c>
      <c r="G101" s="35">
        <v>0</v>
      </c>
      <c r="H101" s="35">
        <v>0</v>
      </c>
      <c r="I101" s="33">
        <f t="shared" si="23"/>
        <v>-1838060</v>
      </c>
    </row>
    <row r="102" spans="1:9" ht="18" customHeight="1">
      <c r="A102" s="672"/>
      <c r="B102" s="687"/>
      <c r="C102" s="653" t="s">
        <v>7</v>
      </c>
      <c r="D102" s="36" t="s">
        <v>48</v>
      </c>
      <c r="E102" s="37">
        <f>E90+E99+E96+E93</f>
        <v>30000000</v>
      </c>
      <c r="F102" s="37">
        <v>0</v>
      </c>
      <c r="G102" s="37">
        <v>0</v>
      </c>
      <c r="H102" s="37">
        <v>0</v>
      </c>
      <c r="I102" s="38">
        <f t="shared" ref="I102:I104" si="25">SUM(E102:H102)</f>
        <v>30000000</v>
      </c>
    </row>
    <row r="103" spans="1:9" ht="18" customHeight="1">
      <c r="A103" s="672"/>
      <c r="B103" s="687"/>
      <c r="C103" s="654"/>
      <c r="D103" s="36" t="s">
        <v>46</v>
      </c>
      <c r="E103" s="37">
        <f t="shared" ref="E103:E104" si="26">E91+E100+E97+E94</f>
        <v>27419600</v>
      </c>
      <c r="F103" s="37">
        <v>0</v>
      </c>
      <c r="G103" s="37">
        <v>0</v>
      </c>
      <c r="H103" s="37">
        <v>0</v>
      </c>
      <c r="I103" s="38">
        <f t="shared" si="25"/>
        <v>27419600</v>
      </c>
    </row>
    <row r="104" spans="1:9" ht="18" customHeight="1">
      <c r="A104" s="672"/>
      <c r="B104" s="688"/>
      <c r="C104" s="655"/>
      <c r="D104" s="36" t="s">
        <v>50</v>
      </c>
      <c r="E104" s="37">
        <f t="shared" si="26"/>
        <v>-2580400</v>
      </c>
      <c r="F104" s="37">
        <v>0</v>
      </c>
      <c r="G104" s="37">
        <v>0</v>
      </c>
      <c r="H104" s="37">
        <v>0</v>
      </c>
      <c r="I104" s="38">
        <f t="shared" si="25"/>
        <v>-2580400</v>
      </c>
    </row>
    <row r="105" spans="1:9" ht="18" customHeight="1">
      <c r="A105" s="672"/>
      <c r="B105" s="650" t="s">
        <v>173</v>
      </c>
      <c r="C105" s="606" t="s">
        <v>103</v>
      </c>
      <c r="D105" s="34" t="s">
        <v>48</v>
      </c>
      <c r="E105" s="35">
        <v>27266000</v>
      </c>
      <c r="F105" s="35">
        <v>0</v>
      </c>
      <c r="G105" s="35">
        <v>0</v>
      </c>
      <c r="H105" s="72">
        <v>0</v>
      </c>
      <c r="I105" s="33">
        <f t="shared" ref="I105:I116" si="27">SUM(E105:H105)</f>
        <v>27266000</v>
      </c>
    </row>
    <row r="106" spans="1:9" ht="18" customHeight="1">
      <c r="A106" s="672"/>
      <c r="B106" s="651"/>
      <c r="C106" s="607"/>
      <c r="D106" s="34" t="s">
        <v>46</v>
      </c>
      <c r="E106" s="35">
        <v>23766145</v>
      </c>
      <c r="F106" s="35">
        <v>0</v>
      </c>
      <c r="G106" s="35">
        <v>0</v>
      </c>
      <c r="H106" s="72">
        <v>0</v>
      </c>
      <c r="I106" s="33">
        <f t="shared" si="27"/>
        <v>23766145</v>
      </c>
    </row>
    <row r="107" spans="1:9" ht="18" customHeight="1">
      <c r="A107" s="672"/>
      <c r="B107" s="652"/>
      <c r="C107" s="622"/>
      <c r="D107" s="34" t="s">
        <v>50</v>
      </c>
      <c r="E107" s="35">
        <f>E106-E105</f>
        <v>-3499855</v>
      </c>
      <c r="F107" s="35">
        <v>0</v>
      </c>
      <c r="G107" s="35">
        <v>0</v>
      </c>
      <c r="H107" s="72">
        <v>0</v>
      </c>
      <c r="I107" s="33">
        <f t="shared" si="27"/>
        <v>-3499855</v>
      </c>
    </row>
    <row r="108" spans="1:9">
      <c r="A108" s="672"/>
      <c r="B108" s="689"/>
      <c r="C108" s="606" t="s">
        <v>104</v>
      </c>
      <c r="D108" s="34" t="s">
        <v>48</v>
      </c>
      <c r="E108" s="35">
        <v>32587000</v>
      </c>
      <c r="F108" s="35">
        <v>0</v>
      </c>
      <c r="G108" s="35">
        <v>0</v>
      </c>
      <c r="H108" s="72">
        <v>0</v>
      </c>
      <c r="I108" s="33">
        <f t="shared" si="27"/>
        <v>32587000</v>
      </c>
    </row>
    <row r="109" spans="1:9">
      <c r="A109" s="672"/>
      <c r="B109" s="589"/>
      <c r="C109" s="607"/>
      <c r="D109" s="34" t="s">
        <v>46</v>
      </c>
      <c r="E109" s="35">
        <v>30467210</v>
      </c>
      <c r="F109" s="35">
        <v>0</v>
      </c>
      <c r="G109" s="35">
        <v>0</v>
      </c>
      <c r="H109" s="72">
        <v>0</v>
      </c>
      <c r="I109" s="33">
        <f t="shared" si="27"/>
        <v>30467210</v>
      </c>
    </row>
    <row r="110" spans="1:9">
      <c r="A110" s="672"/>
      <c r="B110" s="589"/>
      <c r="C110" s="622"/>
      <c r="D110" s="34" t="s">
        <v>50</v>
      </c>
      <c r="E110" s="35">
        <f>E109-E108</f>
        <v>-2119790</v>
      </c>
      <c r="F110" s="35">
        <v>0</v>
      </c>
      <c r="G110" s="35">
        <v>0</v>
      </c>
      <c r="H110" s="72">
        <v>0</v>
      </c>
      <c r="I110" s="33">
        <f t="shared" si="27"/>
        <v>-2119790</v>
      </c>
    </row>
    <row r="111" spans="1:9">
      <c r="A111" s="672"/>
      <c r="B111" s="589"/>
      <c r="C111" s="674" t="s">
        <v>105</v>
      </c>
      <c r="D111" s="34" t="s">
        <v>48</v>
      </c>
      <c r="E111" s="35">
        <v>3000000</v>
      </c>
      <c r="F111" s="35">
        <v>0</v>
      </c>
      <c r="G111" s="35">
        <v>0</v>
      </c>
      <c r="H111" s="72">
        <v>0</v>
      </c>
      <c r="I111" s="33">
        <f t="shared" si="27"/>
        <v>3000000</v>
      </c>
    </row>
    <row r="112" spans="1:9">
      <c r="A112" s="672"/>
      <c r="B112" s="589"/>
      <c r="C112" s="618"/>
      <c r="D112" s="34" t="s">
        <v>46</v>
      </c>
      <c r="E112" s="35">
        <v>2990430</v>
      </c>
      <c r="F112" s="35">
        <v>0</v>
      </c>
      <c r="G112" s="35">
        <v>0</v>
      </c>
      <c r="H112" s="72">
        <v>0</v>
      </c>
      <c r="I112" s="33">
        <f t="shared" si="27"/>
        <v>2990430</v>
      </c>
    </row>
    <row r="113" spans="1:9">
      <c r="A113" s="672"/>
      <c r="B113" s="589"/>
      <c r="C113" s="675"/>
      <c r="D113" s="34" t="s">
        <v>50</v>
      </c>
      <c r="E113" s="35">
        <f>E112-E111</f>
        <v>-9570</v>
      </c>
      <c r="F113" s="35">
        <v>0</v>
      </c>
      <c r="G113" s="35">
        <v>0</v>
      </c>
      <c r="H113" s="72">
        <v>0</v>
      </c>
      <c r="I113" s="33">
        <f t="shared" si="27"/>
        <v>-9570</v>
      </c>
    </row>
    <row r="114" spans="1:9">
      <c r="A114" s="672"/>
      <c r="B114" s="589"/>
      <c r="C114" s="674" t="s">
        <v>106</v>
      </c>
      <c r="D114" s="34" t="s">
        <v>48</v>
      </c>
      <c r="E114" s="35">
        <v>750000</v>
      </c>
      <c r="F114" s="35">
        <v>0</v>
      </c>
      <c r="G114" s="35">
        <v>0</v>
      </c>
      <c r="H114" s="72">
        <v>0</v>
      </c>
      <c r="I114" s="33">
        <f t="shared" si="27"/>
        <v>750000</v>
      </c>
    </row>
    <row r="115" spans="1:9">
      <c r="A115" s="672"/>
      <c r="B115" s="589"/>
      <c r="C115" s="618"/>
      <c r="D115" s="34" t="s">
        <v>46</v>
      </c>
      <c r="E115" s="35">
        <v>650000</v>
      </c>
      <c r="F115" s="35">
        <v>0</v>
      </c>
      <c r="G115" s="35">
        <v>0</v>
      </c>
      <c r="H115" s="72">
        <v>0</v>
      </c>
      <c r="I115" s="33">
        <f t="shared" si="27"/>
        <v>650000</v>
      </c>
    </row>
    <row r="116" spans="1:9">
      <c r="A116" s="672"/>
      <c r="B116" s="589"/>
      <c r="C116" s="675"/>
      <c r="D116" s="34" t="s">
        <v>50</v>
      </c>
      <c r="E116" s="35">
        <f>E115-E114</f>
        <v>-100000</v>
      </c>
      <c r="F116" s="35">
        <v>0</v>
      </c>
      <c r="G116" s="35">
        <v>0</v>
      </c>
      <c r="H116" s="72">
        <v>0</v>
      </c>
      <c r="I116" s="33">
        <f t="shared" si="27"/>
        <v>-100000</v>
      </c>
    </row>
    <row r="117" spans="1:9">
      <c r="A117" s="672"/>
      <c r="B117" s="589"/>
      <c r="C117" s="653" t="s">
        <v>7</v>
      </c>
      <c r="D117" s="36" t="s">
        <v>48</v>
      </c>
      <c r="E117" s="37">
        <f>E105+E114+E111+E108</f>
        <v>63603000</v>
      </c>
      <c r="F117" s="37">
        <v>0</v>
      </c>
      <c r="G117" s="37">
        <v>0</v>
      </c>
      <c r="H117" s="37">
        <v>0</v>
      </c>
      <c r="I117" s="38">
        <f t="shared" ref="I117:I119" si="28">SUM(E117:H117)</f>
        <v>63603000</v>
      </c>
    </row>
    <row r="118" spans="1:9">
      <c r="A118" s="672"/>
      <c r="B118" s="589"/>
      <c r="C118" s="654"/>
      <c r="D118" s="36" t="s">
        <v>46</v>
      </c>
      <c r="E118" s="37">
        <f t="shared" ref="E118:E119" si="29">E106+E115+E112+E109</f>
        <v>57873785</v>
      </c>
      <c r="F118" s="37">
        <v>0</v>
      </c>
      <c r="G118" s="37">
        <v>0</v>
      </c>
      <c r="H118" s="37">
        <v>0</v>
      </c>
      <c r="I118" s="38">
        <f t="shared" si="28"/>
        <v>57873785</v>
      </c>
    </row>
    <row r="119" spans="1:9">
      <c r="A119" s="672"/>
      <c r="B119" s="590"/>
      <c r="C119" s="655"/>
      <c r="D119" s="36" t="s">
        <v>50</v>
      </c>
      <c r="E119" s="37">
        <f t="shared" si="29"/>
        <v>-5729215</v>
      </c>
      <c r="F119" s="37">
        <v>0</v>
      </c>
      <c r="G119" s="37">
        <v>0</v>
      </c>
      <c r="H119" s="37">
        <v>0</v>
      </c>
      <c r="I119" s="38">
        <f t="shared" si="28"/>
        <v>-5729215</v>
      </c>
    </row>
    <row r="120" spans="1:9">
      <c r="A120" s="672"/>
      <c r="B120" s="682" t="s">
        <v>168</v>
      </c>
      <c r="C120" s="683"/>
      <c r="D120" s="40" t="s">
        <v>48</v>
      </c>
      <c r="E120" s="41">
        <f>E15+E27+E39+E51+E63+E75+E87+E102+E117</f>
        <v>478965760</v>
      </c>
      <c r="F120" s="41">
        <f t="shared" ref="F120:I120" si="30">F15+F27+F39+F51+F63+F75+F87+F102+F117</f>
        <v>0</v>
      </c>
      <c r="G120" s="41">
        <f t="shared" si="30"/>
        <v>0</v>
      </c>
      <c r="H120" s="41">
        <f t="shared" si="30"/>
        <v>0</v>
      </c>
      <c r="I120" s="41">
        <f t="shared" si="30"/>
        <v>478965760</v>
      </c>
    </row>
    <row r="121" spans="1:9">
      <c r="A121" s="672"/>
      <c r="B121" s="584"/>
      <c r="C121" s="585"/>
      <c r="D121" s="40" t="s">
        <v>46</v>
      </c>
      <c r="E121" s="41">
        <f t="shared" ref="E121:I121" si="31">E16+E28+E40+E52+E64+E76+E88+E103+E118</f>
        <v>461487820</v>
      </c>
      <c r="F121" s="41">
        <f t="shared" si="31"/>
        <v>0</v>
      </c>
      <c r="G121" s="41">
        <f t="shared" si="31"/>
        <v>0</v>
      </c>
      <c r="H121" s="41">
        <f t="shared" si="31"/>
        <v>0</v>
      </c>
      <c r="I121" s="41">
        <f t="shared" si="31"/>
        <v>461487820</v>
      </c>
    </row>
    <row r="122" spans="1:9">
      <c r="A122" s="672"/>
      <c r="B122" s="684"/>
      <c r="C122" s="685"/>
      <c r="D122" s="40" t="s">
        <v>50</v>
      </c>
      <c r="E122" s="41">
        <f t="shared" ref="E122:I122" si="32">E17+E29+E41+E53+E65+E77+E89+E104+E119</f>
        <v>-17477940</v>
      </c>
      <c r="F122" s="41">
        <f t="shared" si="32"/>
        <v>0</v>
      </c>
      <c r="G122" s="41">
        <f t="shared" si="32"/>
        <v>0</v>
      </c>
      <c r="H122" s="41">
        <f t="shared" si="32"/>
        <v>0</v>
      </c>
      <c r="I122" s="41">
        <f t="shared" si="32"/>
        <v>-17477940</v>
      </c>
    </row>
    <row r="123" spans="1:9" ht="16.5" customHeight="1">
      <c r="A123" s="672"/>
      <c r="B123" s="686" t="s">
        <v>158</v>
      </c>
      <c r="C123" s="625" t="s">
        <v>0</v>
      </c>
      <c r="D123" s="34" t="s">
        <v>48</v>
      </c>
      <c r="E123" s="35">
        <v>2144250</v>
      </c>
      <c r="F123" s="32">
        <v>0</v>
      </c>
      <c r="G123" s="32">
        <v>0</v>
      </c>
      <c r="H123" s="32">
        <v>0</v>
      </c>
      <c r="I123" s="33">
        <f>SUM(E123:H123)</f>
        <v>2144250</v>
      </c>
    </row>
    <row r="124" spans="1:9">
      <c r="A124" s="672"/>
      <c r="B124" s="646"/>
      <c r="C124" s="611"/>
      <c r="D124" s="34" t="s">
        <v>46</v>
      </c>
      <c r="E124" s="35">
        <v>2142040</v>
      </c>
      <c r="F124" s="35">
        <v>0</v>
      </c>
      <c r="G124" s="35">
        <v>0</v>
      </c>
      <c r="H124" s="35">
        <v>0</v>
      </c>
      <c r="I124" s="33">
        <f t="shared" ref="I124:I128" si="33">SUM(E124:H124)</f>
        <v>2142040</v>
      </c>
    </row>
    <row r="125" spans="1:9">
      <c r="A125" s="672"/>
      <c r="B125" s="646"/>
      <c r="C125" s="626"/>
      <c r="D125" s="34" t="s">
        <v>48</v>
      </c>
      <c r="E125" s="35">
        <f>E124-E123</f>
        <v>-2210</v>
      </c>
      <c r="F125" s="35">
        <v>0</v>
      </c>
      <c r="G125" s="35">
        <v>0</v>
      </c>
      <c r="H125" s="35">
        <v>0</v>
      </c>
      <c r="I125" s="33">
        <f t="shared" si="33"/>
        <v>-2210</v>
      </c>
    </row>
    <row r="126" spans="1:9">
      <c r="A126" s="672"/>
      <c r="B126" s="646"/>
      <c r="C126" s="625" t="s">
        <v>23</v>
      </c>
      <c r="D126" s="34" t="s">
        <v>48</v>
      </c>
      <c r="E126" s="35">
        <v>1695750</v>
      </c>
      <c r="F126" s="32">
        <v>0</v>
      </c>
      <c r="G126" s="32">
        <v>0</v>
      </c>
      <c r="H126" s="32">
        <v>0</v>
      </c>
      <c r="I126" s="33">
        <f t="shared" si="33"/>
        <v>1695750</v>
      </c>
    </row>
    <row r="127" spans="1:9">
      <c r="A127" s="672"/>
      <c r="B127" s="646"/>
      <c r="C127" s="611"/>
      <c r="D127" s="34" t="s">
        <v>46</v>
      </c>
      <c r="E127" s="35">
        <v>1695750</v>
      </c>
      <c r="F127" s="35">
        <v>0</v>
      </c>
      <c r="G127" s="35">
        <v>0</v>
      </c>
      <c r="H127" s="35">
        <v>0</v>
      </c>
      <c r="I127" s="33">
        <f t="shared" si="33"/>
        <v>1695750</v>
      </c>
    </row>
    <row r="128" spans="1:9">
      <c r="A128" s="672"/>
      <c r="B128" s="646"/>
      <c r="C128" s="626"/>
      <c r="D128" s="34" t="s">
        <v>48</v>
      </c>
      <c r="E128" s="35">
        <f>E127-E126</f>
        <v>0</v>
      </c>
      <c r="F128" s="35">
        <v>0</v>
      </c>
      <c r="G128" s="35">
        <v>0</v>
      </c>
      <c r="H128" s="35">
        <v>0</v>
      </c>
      <c r="I128" s="33">
        <f t="shared" si="33"/>
        <v>0</v>
      </c>
    </row>
    <row r="129" spans="1:9" ht="16.5" customHeight="1">
      <c r="A129" s="672"/>
      <c r="B129" s="646"/>
      <c r="C129" s="632" t="s">
        <v>7</v>
      </c>
      <c r="D129" s="43" t="s">
        <v>48</v>
      </c>
      <c r="E129" s="44">
        <f>E123+E126</f>
        <v>3840000</v>
      </c>
      <c r="F129" s="45">
        <v>0</v>
      </c>
      <c r="G129" s="45">
        <v>0</v>
      </c>
      <c r="H129" s="45">
        <v>0</v>
      </c>
      <c r="I129" s="46">
        <f>I123+I126</f>
        <v>3840000</v>
      </c>
    </row>
    <row r="130" spans="1:9">
      <c r="A130" s="672"/>
      <c r="B130" s="646"/>
      <c r="C130" s="633"/>
      <c r="D130" s="43" t="s">
        <v>46</v>
      </c>
      <c r="E130" s="44">
        <f t="shared" ref="E130:E131" si="34">E124+E127</f>
        <v>3837790</v>
      </c>
      <c r="F130" s="44">
        <v>0</v>
      </c>
      <c r="G130" s="44">
        <v>0</v>
      </c>
      <c r="H130" s="44">
        <v>0</v>
      </c>
      <c r="I130" s="46">
        <f t="shared" ref="I130:I131" si="35">I124+I127</f>
        <v>3837790</v>
      </c>
    </row>
    <row r="131" spans="1:9">
      <c r="A131" s="672"/>
      <c r="B131" s="646"/>
      <c r="C131" s="639"/>
      <c r="D131" s="43" t="s">
        <v>48</v>
      </c>
      <c r="E131" s="44">
        <f t="shared" si="34"/>
        <v>-2210</v>
      </c>
      <c r="F131" s="44">
        <v>0</v>
      </c>
      <c r="G131" s="44">
        <v>0</v>
      </c>
      <c r="H131" s="44">
        <v>0</v>
      </c>
      <c r="I131" s="46">
        <f t="shared" si="35"/>
        <v>-2210</v>
      </c>
    </row>
    <row r="132" spans="1:9">
      <c r="A132" s="672"/>
      <c r="B132" s="676" t="s">
        <v>167</v>
      </c>
      <c r="C132" s="677"/>
      <c r="D132" s="40" t="s">
        <v>48</v>
      </c>
      <c r="E132" s="41">
        <f>E129</f>
        <v>3840000</v>
      </c>
      <c r="F132" s="41">
        <f t="shared" ref="F132:I132" si="36">F129</f>
        <v>0</v>
      </c>
      <c r="G132" s="41">
        <f t="shared" si="36"/>
        <v>0</v>
      </c>
      <c r="H132" s="41">
        <f t="shared" si="36"/>
        <v>0</v>
      </c>
      <c r="I132" s="42">
        <f t="shared" si="36"/>
        <v>3840000</v>
      </c>
    </row>
    <row r="133" spans="1:9">
      <c r="A133" s="672"/>
      <c r="B133" s="678"/>
      <c r="C133" s="679"/>
      <c r="D133" s="40" t="s">
        <v>46</v>
      </c>
      <c r="E133" s="41">
        <f t="shared" ref="E133:I133" si="37">E130</f>
        <v>3837790</v>
      </c>
      <c r="F133" s="41">
        <f t="shared" si="37"/>
        <v>0</v>
      </c>
      <c r="G133" s="41">
        <f t="shared" si="37"/>
        <v>0</v>
      </c>
      <c r="H133" s="41">
        <f t="shared" si="37"/>
        <v>0</v>
      </c>
      <c r="I133" s="42">
        <f t="shared" si="37"/>
        <v>3837790</v>
      </c>
    </row>
    <row r="134" spans="1:9">
      <c r="A134" s="672"/>
      <c r="B134" s="680"/>
      <c r="C134" s="681"/>
      <c r="D134" s="40" t="s">
        <v>50</v>
      </c>
      <c r="E134" s="41">
        <f t="shared" ref="E134:I134" si="38">E131</f>
        <v>-2210</v>
      </c>
      <c r="F134" s="41">
        <f t="shared" si="38"/>
        <v>0</v>
      </c>
      <c r="G134" s="41">
        <f t="shared" si="38"/>
        <v>0</v>
      </c>
      <c r="H134" s="41">
        <f t="shared" si="38"/>
        <v>0</v>
      </c>
      <c r="I134" s="42">
        <f t="shared" si="38"/>
        <v>-2210</v>
      </c>
    </row>
    <row r="135" spans="1:9">
      <c r="A135" s="672"/>
      <c r="B135" s="648" t="s">
        <v>159</v>
      </c>
      <c r="C135" s="611" t="s">
        <v>22</v>
      </c>
      <c r="D135" s="34" t="s">
        <v>48</v>
      </c>
      <c r="E135" s="35">
        <v>1400000</v>
      </c>
      <c r="F135" s="32">
        <v>0</v>
      </c>
      <c r="G135" s="32">
        <v>0</v>
      </c>
      <c r="H135" s="32">
        <v>0</v>
      </c>
      <c r="I135" s="33">
        <f>SUM(E135:H135)</f>
        <v>1400000</v>
      </c>
    </row>
    <row r="136" spans="1:9">
      <c r="A136" s="672"/>
      <c r="B136" s="648"/>
      <c r="C136" s="611"/>
      <c r="D136" s="34" t="s">
        <v>46</v>
      </c>
      <c r="E136" s="35">
        <v>747050</v>
      </c>
      <c r="F136" s="35">
        <v>0</v>
      </c>
      <c r="G136" s="35">
        <v>0</v>
      </c>
      <c r="H136" s="35">
        <v>0</v>
      </c>
      <c r="I136" s="33">
        <f t="shared" ref="I136:I179" si="39">SUM(E136:H136)</f>
        <v>747050</v>
      </c>
    </row>
    <row r="137" spans="1:9">
      <c r="A137" s="672"/>
      <c r="B137" s="648"/>
      <c r="C137" s="626"/>
      <c r="D137" s="34" t="s">
        <v>50</v>
      </c>
      <c r="E137" s="35">
        <f>E136-E135</f>
        <v>-652950</v>
      </c>
      <c r="F137" s="35">
        <v>0</v>
      </c>
      <c r="G137" s="35">
        <v>0</v>
      </c>
      <c r="H137" s="35">
        <v>0</v>
      </c>
      <c r="I137" s="33">
        <f t="shared" si="39"/>
        <v>-652950</v>
      </c>
    </row>
    <row r="138" spans="1:9">
      <c r="A138" s="672"/>
      <c r="B138" s="621"/>
      <c r="C138" s="625" t="s">
        <v>30</v>
      </c>
      <c r="D138" s="34" t="s">
        <v>48</v>
      </c>
      <c r="E138" s="35">
        <v>15906750</v>
      </c>
      <c r="F138" s="32">
        <v>0</v>
      </c>
      <c r="G138" s="32">
        <v>0</v>
      </c>
      <c r="H138" s="32">
        <v>0</v>
      </c>
      <c r="I138" s="33">
        <f t="shared" si="39"/>
        <v>15906750</v>
      </c>
    </row>
    <row r="139" spans="1:9">
      <c r="A139" s="672"/>
      <c r="B139" s="621"/>
      <c r="C139" s="611"/>
      <c r="D139" s="34" t="s">
        <v>46</v>
      </c>
      <c r="E139" s="35">
        <v>14137324</v>
      </c>
      <c r="F139" s="35">
        <v>0</v>
      </c>
      <c r="G139" s="35">
        <v>0</v>
      </c>
      <c r="H139" s="35">
        <v>0</v>
      </c>
      <c r="I139" s="33">
        <f t="shared" si="39"/>
        <v>14137324</v>
      </c>
    </row>
    <row r="140" spans="1:9">
      <c r="A140" s="672"/>
      <c r="B140" s="621"/>
      <c r="C140" s="626"/>
      <c r="D140" s="34" t="s">
        <v>50</v>
      </c>
      <c r="E140" s="35">
        <f>E139-E138</f>
        <v>-1769426</v>
      </c>
      <c r="F140" s="35">
        <v>0</v>
      </c>
      <c r="G140" s="35">
        <v>0</v>
      </c>
      <c r="H140" s="35">
        <v>0</v>
      </c>
      <c r="I140" s="33">
        <f t="shared" si="39"/>
        <v>-1769426</v>
      </c>
    </row>
    <row r="141" spans="1:9">
      <c r="A141" s="672"/>
      <c r="B141" s="47"/>
      <c r="C141" s="625" t="s">
        <v>3</v>
      </c>
      <c r="D141" s="34" t="s">
        <v>48</v>
      </c>
      <c r="E141" s="35">
        <v>8800000</v>
      </c>
      <c r="F141" s="32">
        <v>0</v>
      </c>
      <c r="G141" s="32">
        <v>0</v>
      </c>
      <c r="H141" s="32">
        <v>0</v>
      </c>
      <c r="I141" s="33">
        <f t="shared" si="39"/>
        <v>8800000</v>
      </c>
    </row>
    <row r="142" spans="1:9">
      <c r="A142" s="672"/>
      <c r="B142" s="47"/>
      <c r="C142" s="611"/>
      <c r="D142" s="34" t="s">
        <v>46</v>
      </c>
      <c r="E142" s="35">
        <v>5710320</v>
      </c>
      <c r="F142" s="35">
        <v>0</v>
      </c>
      <c r="G142" s="35">
        <v>0</v>
      </c>
      <c r="H142" s="35">
        <v>0</v>
      </c>
      <c r="I142" s="33">
        <f t="shared" si="39"/>
        <v>5710320</v>
      </c>
    </row>
    <row r="143" spans="1:9">
      <c r="A143" s="672"/>
      <c r="B143" s="47"/>
      <c r="C143" s="626"/>
      <c r="D143" s="34" t="s">
        <v>50</v>
      </c>
      <c r="E143" s="35">
        <f>E142-E141</f>
        <v>-3089680</v>
      </c>
      <c r="F143" s="35">
        <v>0</v>
      </c>
      <c r="G143" s="35">
        <v>0</v>
      </c>
      <c r="H143" s="35">
        <v>0</v>
      </c>
      <c r="I143" s="33">
        <f t="shared" si="39"/>
        <v>-3089680</v>
      </c>
    </row>
    <row r="144" spans="1:9">
      <c r="A144" s="672"/>
      <c r="B144" s="47"/>
      <c r="C144" s="48"/>
      <c r="D144" s="34" t="s">
        <v>48</v>
      </c>
      <c r="E144" s="35">
        <v>1420000</v>
      </c>
      <c r="F144" s="32">
        <v>0</v>
      </c>
      <c r="G144" s="32">
        <v>0</v>
      </c>
      <c r="H144" s="32">
        <v>0</v>
      </c>
      <c r="I144" s="33">
        <f t="shared" ref="I144:I146" si="40">SUM(E144:H144)</f>
        <v>1420000</v>
      </c>
    </row>
    <row r="145" spans="1:9">
      <c r="A145" s="672"/>
      <c r="B145" s="47"/>
      <c r="C145" s="48" t="s">
        <v>4</v>
      </c>
      <c r="D145" s="34" t="s">
        <v>46</v>
      </c>
      <c r="E145" s="35">
        <v>1414276</v>
      </c>
      <c r="F145" s="35">
        <v>0</v>
      </c>
      <c r="G145" s="35">
        <v>0</v>
      </c>
      <c r="H145" s="35">
        <v>0</v>
      </c>
      <c r="I145" s="33">
        <f t="shared" si="40"/>
        <v>1414276</v>
      </c>
    </row>
    <row r="146" spans="1:9">
      <c r="A146" s="672"/>
      <c r="B146" s="47"/>
      <c r="C146" s="49"/>
      <c r="D146" s="34" t="s">
        <v>50</v>
      </c>
      <c r="E146" s="35">
        <f>E145-E144</f>
        <v>-5724</v>
      </c>
      <c r="F146" s="35">
        <v>0</v>
      </c>
      <c r="G146" s="35">
        <v>0</v>
      </c>
      <c r="H146" s="35">
        <v>0</v>
      </c>
      <c r="I146" s="33">
        <f t="shared" si="40"/>
        <v>-5724</v>
      </c>
    </row>
    <row r="147" spans="1:9">
      <c r="A147" s="672"/>
      <c r="B147" s="47"/>
      <c r="C147" s="610" t="s">
        <v>149</v>
      </c>
      <c r="D147" s="34" t="s">
        <v>48</v>
      </c>
      <c r="E147" s="35">
        <v>1000000</v>
      </c>
      <c r="F147" s="32">
        <v>0</v>
      </c>
      <c r="G147" s="32">
        <v>0</v>
      </c>
      <c r="H147" s="32">
        <v>0</v>
      </c>
      <c r="I147" s="33">
        <f t="shared" si="39"/>
        <v>1000000</v>
      </c>
    </row>
    <row r="148" spans="1:9">
      <c r="A148" s="672"/>
      <c r="B148" s="47"/>
      <c r="C148" s="611"/>
      <c r="D148" s="34" t="s">
        <v>46</v>
      </c>
      <c r="E148" s="35">
        <v>906160</v>
      </c>
      <c r="F148" s="35">
        <v>0</v>
      </c>
      <c r="G148" s="35">
        <v>0</v>
      </c>
      <c r="H148" s="35">
        <v>0</v>
      </c>
      <c r="I148" s="33">
        <f t="shared" si="39"/>
        <v>906160</v>
      </c>
    </row>
    <row r="149" spans="1:9">
      <c r="A149" s="672"/>
      <c r="B149" s="47"/>
      <c r="C149" s="626"/>
      <c r="D149" s="34" t="s">
        <v>50</v>
      </c>
      <c r="E149" s="35">
        <f>E148-E147</f>
        <v>-93840</v>
      </c>
      <c r="F149" s="35">
        <v>0</v>
      </c>
      <c r="G149" s="35">
        <v>0</v>
      </c>
      <c r="H149" s="35">
        <v>0</v>
      </c>
      <c r="I149" s="33">
        <f t="shared" si="39"/>
        <v>-93840</v>
      </c>
    </row>
    <row r="150" spans="1:9">
      <c r="A150" s="672"/>
      <c r="B150" s="693"/>
      <c r="C150" s="632" t="s">
        <v>7</v>
      </c>
      <c r="D150" s="43" t="s">
        <v>48</v>
      </c>
      <c r="E150" s="44">
        <f>E135+E138+E141+E147+E144</f>
        <v>28526750</v>
      </c>
      <c r="F150" s="44">
        <f t="shared" ref="F150:I150" si="41">F135+F138+F141+F147+F144</f>
        <v>0</v>
      </c>
      <c r="G150" s="44">
        <f t="shared" si="41"/>
        <v>0</v>
      </c>
      <c r="H150" s="44">
        <f t="shared" si="41"/>
        <v>0</v>
      </c>
      <c r="I150" s="46">
        <f t="shared" si="41"/>
        <v>28526750</v>
      </c>
    </row>
    <row r="151" spans="1:9">
      <c r="A151" s="672"/>
      <c r="B151" s="693"/>
      <c r="C151" s="633"/>
      <c r="D151" s="43" t="s">
        <v>46</v>
      </c>
      <c r="E151" s="44">
        <f t="shared" ref="E151:I151" si="42">E136+E139+E142+E148+E145</f>
        <v>22915130</v>
      </c>
      <c r="F151" s="44">
        <f t="shared" si="42"/>
        <v>0</v>
      </c>
      <c r="G151" s="44">
        <f t="shared" si="42"/>
        <v>0</v>
      </c>
      <c r="H151" s="44">
        <f t="shared" si="42"/>
        <v>0</v>
      </c>
      <c r="I151" s="46">
        <f t="shared" si="42"/>
        <v>22915130</v>
      </c>
    </row>
    <row r="152" spans="1:9">
      <c r="A152" s="672"/>
      <c r="B152" s="694"/>
      <c r="C152" s="639"/>
      <c r="D152" s="43" t="s">
        <v>48</v>
      </c>
      <c r="E152" s="44">
        <f t="shared" ref="E152:I152" si="43">E137+E140+E143+E149+E146</f>
        <v>-5611620</v>
      </c>
      <c r="F152" s="44">
        <f t="shared" si="43"/>
        <v>0</v>
      </c>
      <c r="G152" s="44">
        <f t="shared" si="43"/>
        <v>0</v>
      </c>
      <c r="H152" s="44">
        <f t="shared" si="43"/>
        <v>0</v>
      </c>
      <c r="I152" s="46">
        <f t="shared" si="43"/>
        <v>-5611620</v>
      </c>
    </row>
    <row r="153" spans="1:9" ht="16.5" customHeight="1">
      <c r="A153" s="672"/>
      <c r="B153" s="648" t="s">
        <v>160</v>
      </c>
      <c r="C153" s="625" t="s">
        <v>30</v>
      </c>
      <c r="D153" s="34" t="s">
        <v>48</v>
      </c>
      <c r="E153" s="35">
        <v>160200</v>
      </c>
      <c r="F153" s="32">
        <v>0</v>
      </c>
      <c r="G153" s="32">
        <v>0</v>
      </c>
      <c r="H153" s="32">
        <v>0</v>
      </c>
      <c r="I153" s="33">
        <f t="shared" ref="I153:I155" si="44">SUM(E153:H153)</f>
        <v>160200</v>
      </c>
    </row>
    <row r="154" spans="1:9">
      <c r="A154" s="672"/>
      <c r="B154" s="648"/>
      <c r="C154" s="611"/>
      <c r="D154" s="34" t="s">
        <v>46</v>
      </c>
      <c r="E154" s="35">
        <v>125080</v>
      </c>
      <c r="F154" s="35">
        <v>0</v>
      </c>
      <c r="G154" s="35">
        <v>0</v>
      </c>
      <c r="H154" s="35">
        <v>0</v>
      </c>
      <c r="I154" s="33">
        <f t="shared" si="44"/>
        <v>125080</v>
      </c>
    </row>
    <row r="155" spans="1:9">
      <c r="A155" s="672"/>
      <c r="B155" s="648"/>
      <c r="C155" s="626"/>
      <c r="D155" s="34" t="s">
        <v>50</v>
      </c>
      <c r="E155" s="35">
        <f>E154-E153</f>
        <v>-35120</v>
      </c>
      <c r="F155" s="35">
        <v>0</v>
      </c>
      <c r="G155" s="35">
        <v>0</v>
      </c>
      <c r="H155" s="35">
        <v>0</v>
      </c>
      <c r="I155" s="33">
        <f t="shared" si="44"/>
        <v>-35120</v>
      </c>
    </row>
    <row r="156" spans="1:9" ht="16.5" customHeight="1">
      <c r="A156" s="672"/>
      <c r="B156" s="693"/>
      <c r="C156" s="632" t="s">
        <v>7</v>
      </c>
      <c r="D156" s="43" t="s">
        <v>48</v>
      </c>
      <c r="E156" s="44">
        <f>E153</f>
        <v>160200</v>
      </c>
      <c r="F156" s="44">
        <f t="shared" ref="F156:I156" si="45">F153</f>
        <v>0</v>
      </c>
      <c r="G156" s="44">
        <f t="shared" si="45"/>
        <v>0</v>
      </c>
      <c r="H156" s="44">
        <f t="shared" si="45"/>
        <v>0</v>
      </c>
      <c r="I156" s="46">
        <f t="shared" si="45"/>
        <v>160200</v>
      </c>
    </row>
    <row r="157" spans="1:9">
      <c r="A157" s="672"/>
      <c r="B157" s="693"/>
      <c r="C157" s="633"/>
      <c r="D157" s="43" t="s">
        <v>46</v>
      </c>
      <c r="E157" s="44">
        <f t="shared" ref="E157:I157" si="46">E154</f>
        <v>125080</v>
      </c>
      <c r="F157" s="44">
        <f t="shared" si="46"/>
        <v>0</v>
      </c>
      <c r="G157" s="44">
        <f t="shared" si="46"/>
        <v>0</v>
      </c>
      <c r="H157" s="44">
        <f t="shared" si="46"/>
        <v>0</v>
      </c>
      <c r="I157" s="46">
        <f t="shared" si="46"/>
        <v>125080</v>
      </c>
    </row>
    <row r="158" spans="1:9">
      <c r="A158" s="672"/>
      <c r="B158" s="694"/>
      <c r="C158" s="639"/>
      <c r="D158" s="43" t="s">
        <v>48</v>
      </c>
      <c r="E158" s="44">
        <f t="shared" ref="E158:I158" si="47">E155</f>
        <v>-35120</v>
      </c>
      <c r="F158" s="44">
        <f t="shared" si="47"/>
        <v>0</v>
      </c>
      <c r="G158" s="44">
        <f t="shared" si="47"/>
        <v>0</v>
      </c>
      <c r="H158" s="44">
        <f t="shared" si="47"/>
        <v>0</v>
      </c>
      <c r="I158" s="46">
        <f t="shared" si="47"/>
        <v>-35120</v>
      </c>
    </row>
    <row r="159" spans="1:9">
      <c r="A159" s="672"/>
      <c r="B159" s="645" t="s">
        <v>161</v>
      </c>
      <c r="C159" s="625" t="s">
        <v>175</v>
      </c>
      <c r="D159" s="34" t="s">
        <v>48</v>
      </c>
      <c r="E159" s="35">
        <v>1467000</v>
      </c>
      <c r="F159" s="32">
        <v>0</v>
      </c>
      <c r="G159" s="32">
        <v>0</v>
      </c>
      <c r="H159" s="32">
        <v>0</v>
      </c>
      <c r="I159" s="33">
        <f t="shared" si="39"/>
        <v>1467000</v>
      </c>
    </row>
    <row r="160" spans="1:9">
      <c r="A160" s="672"/>
      <c r="B160" s="646"/>
      <c r="C160" s="611"/>
      <c r="D160" s="34" t="s">
        <v>46</v>
      </c>
      <c r="E160" s="35">
        <v>1351900</v>
      </c>
      <c r="F160" s="35">
        <v>0</v>
      </c>
      <c r="G160" s="35">
        <v>0</v>
      </c>
      <c r="H160" s="35">
        <v>0</v>
      </c>
      <c r="I160" s="33">
        <f t="shared" si="39"/>
        <v>1351900</v>
      </c>
    </row>
    <row r="161" spans="1:9">
      <c r="A161" s="672"/>
      <c r="B161" s="646"/>
      <c r="C161" s="626"/>
      <c r="D161" s="34" t="s">
        <v>50</v>
      </c>
      <c r="E161" s="35">
        <f>E160-E159</f>
        <v>-115100</v>
      </c>
      <c r="F161" s="35">
        <v>0</v>
      </c>
      <c r="G161" s="35">
        <v>0</v>
      </c>
      <c r="H161" s="35">
        <v>0</v>
      </c>
      <c r="I161" s="33">
        <f t="shared" si="39"/>
        <v>-115100</v>
      </c>
    </row>
    <row r="162" spans="1:9">
      <c r="A162" s="672"/>
      <c r="B162" s="646"/>
      <c r="C162" s="625" t="s">
        <v>113</v>
      </c>
      <c r="D162" s="34" t="s">
        <v>48</v>
      </c>
      <c r="E162" s="35">
        <v>36000</v>
      </c>
      <c r="F162" s="32">
        <v>0</v>
      </c>
      <c r="G162" s="32">
        <v>0</v>
      </c>
      <c r="H162" s="32">
        <v>0</v>
      </c>
      <c r="I162" s="33">
        <f t="shared" si="39"/>
        <v>36000</v>
      </c>
    </row>
    <row r="163" spans="1:9">
      <c r="A163" s="672"/>
      <c r="B163" s="646"/>
      <c r="C163" s="611"/>
      <c r="D163" s="34" t="s">
        <v>46</v>
      </c>
      <c r="E163" s="35">
        <v>20000</v>
      </c>
      <c r="F163" s="35">
        <v>0</v>
      </c>
      <c r="G163" s="35">
        <v>0</v>
      </c>
      <c r="H163" s="35">
        <v>0</v>
      </c>
      <c r="I163" s="33">
        <f t="shared" si="39"/>
        <v>20000</v>
      </c>
    </row>
    <row r="164" spans="1:9">
      <c r="A164" s="672"/>
      <c r="B164" s="646"/>
      <c r="C164" s="626"/>
      <c r="D164" s="34" t="s">
        <v>50</v>
      </c>
      <c r="E164" s="35">
        <f>E163-E162</f>
        <v>-16000</v>
      </c>
      <c r="F164" s="35">
        <v>0</v>
      </c>
      <c r="G164" s="35">
        <v>0</v>
      </c>
      <c r="H164" s="35">
        <v>0</v>
      </c>
      <c r="I164" s="33">
        <f t="shared" si="39"/>
        <v>-16000</v>
      </c>
    </row>
    <row r="165" spans="1:9">
      <c r="A165" s="672"/>
      <c r="B165" s="646"/>
      <c r="C165" s="625" t="s">
        <v>176</v>
      </c>
      <c r="D165" s="34" t="s">
        <v>48</v>
      </c>
      <c r="E165" s="35">
        <v>267000</v>
      </c>
      <c r="F165" s="32">
        <v>0</v>
      </c>
      <c r="G165" s="32">
        <v>0</v>
      </c>
      <c r="H165" s="32">
        <v>0</v>
      </c>
      <c r="I165" s="33">
        <f t="shared" si="39"/>
        <v>267000</v>
      </c>
    </row>
    <row r="166" spans="1:9">
      <c r="A166" s="672"/>
      <c r="B166" s="646"/>
      <c r="C166" s="611"/>
      <c r="D166" s="34" t="s">
        <v>46</v>
      </c>
      <c r="E166" s="35">
        <v>266620</v>
      </c>
      <c r="F166" s="35">
        <v>0</v>
      </c>
      <c r="G166" s="35">
        <v>0</v>
      </c>
      <c r="H166" s="35">
        <v>0</v>
      </c>
      <c r="I166" s="33">
        <f t="shared" si="39"/>
        <v>266620</v>
      </c>
    </row>
    <row r="167" spans="1:9">
      <c r="A167" s="672"/>
      <c r="B167" s="646"/>
      <c r="C167" s="626"/>
      <c r="D167" s="34" t="s">
        <v>50</v>
      </c>
      <c r="E167" s="35">
        <f>E166-E165</f>
        <v>-380</v>
      </c>
      <c r="F167" s="35">
        <v>0</v>
      </c>
      <c r="G167" s="35">
        <v>0</v>
      </c>
      <c r="H167" s="35">
        <v>0</v>
      </c>
      <c r="I167" s="33">
        <f t="shared" si="39"/>
        <v>-380</v>
      </c>
    </row>
    <row r="168" spans="1:9">
      <c r="A168" s="672"/>
      <c r="B168" s="646"/>
      <c r="C168" s="625" t="s">
        <v>5</v>
      </c>
      <c r="D168" s="34" t="s">
        <v>48</v>
      </c>
      <c r="E168" s="35">
        <v>234000</v>
      </c>
      <c r="F168" s="32">
        <v>0</v>
      </c>
      <c r="G168" s="32">
        <v>0</v>
      </c>
      <c r="H168" s="32">
        <v>0</v>
      </c>
      <c r="I168" s="33">
        <f t="shared" ref="I168:I170" si="48">SUM(E168:H168)</f>
        <v>234000</v>
      </c>
    </row>
    <row r="169" spans="1:9">
      <c r="A169" s="672"/>
      <c r="B169" s="646"/>
      <c r="C169" s="611"/>
      <c r="D169" s="34" t="s">
        <v>46</v>
      </c>
      <c r="E169" s="35">
        <v>229630</v>
      </c>
      <c r="F169" s="35">
        <v>0</v>
      </c>
      <c r="G169" s="35">
        <v>0</v>
      </c>
      <c r="H169" s="35">
        <v>0</v>
      </c>
      <c r="I169" s="33">
        <f t="shared" si="48"/>
        <v>229630</v>
      </c>
    </row>
    <row r="170" spans="1:9">
      <c r="A170" s="672"/>
      <c r="B170" s="646"/>
      <c r="C170" s="626"/>
      <c r="D170" s="34" t="s">
        <v>50</v>
      </c>
      <c r="E170" s="35">
        <f>E169-E168</f>
        <v>-4370</v>
      </c>
      <c r="F170" s="35">
        <v>0</v>
      </c>
      <c r="G170" s="35">
        <v>0</v>
      </c>
      <c r="H170" s="35">
        <v>0</v>
      </c>
      <c r="I170" s="33">
        <f t="shared" si="48"/>
        <v>-4370</v>
      </c>
    </row>
    <row r="171" spans="1:9">
      <c r="A171" s="672"/>
      <c r="B171" s="646"/>
      <c r="C171" s="632" t="s">
        <v>7</v>
      </c>
      <c r="D171" s="43" t="s">
        <v>48</v>
      </c>
      <c r="E171" s="44">
        <f>E159+E162+E165+E168</f>
        <v>2004000</v>
      </c>
      <c r="F171" s="44">
        <f t="shared" ref="F171:I171" si="49">F159+F162+F165+F168</f>
        <v>0</v>
      </c>
      <c r="G171" s="44">
        <f t="shared" si="49"/>
        <v>0</v>
      </c>
      <c r="H171" s="44">
        <f t="shared" si="49"/>
        <v>0</v>
      </c>
      <c r="I171" s="46">
        <f t="shared" si="49"/>
        <v>2004000</v>
      </c>
    </row>
    <row r="172" spans="1:9">
      <c r="A172" s="672"/>
      <c r="B172" s="646"/>
      <c r="C172" s="633"/>
      <c r="D172" s="43" t="s">
        <v>46</v>
      </c>
      <c r="E172" s="44">
        <f t="shared" ref="E172:I172" si="50">E160+E163+E166+E169</f>
        <v>1868150</v>
      </c>
      <c r="F172" s="44">
        <f t="shared" si="50"/>
        <v>0</v>
      </c>
      <c r="G172" s="44">
        <f t="shared" si="50"/>
        <v>0</v>
      </c>
      <c r="H172" s="44">
        <f t="shared" si="50"/>
        <v>0</v>
      </c>
      <c r="I172" s="46">
        <f t="shared" si="50"/>
        <v>1868150</v>
      </c>
    </row>
    <row r="173" spans="1:9">
      <c r="A173" s="672"/>
      <c r="B173" s="649"/>
      <c r="C173" s="639"/>
      <c r="D173" s="43" t="s">
        <v>48</v>
      </c>
      <c r="E173" s="44">
        <f t="shared" ref="E173:I173" si="51">E161+E164+E167+E170</f>
        <v>-135850</v>
      </c>
      <c r="F173" s="44">
        <f t="shared" si="51"/>
        <v>0</v>
      </c>
      <c r="G173" s="44">
        <f t="shared" si="51"/>
        <v>0</v>
      </c>
      <c r="H173" s="44">
        <f t="shared" si="51"/>
        <v>0</v>
      </c>
      <c r="I173" s="46">
        <f t="shared" si="51"/>
        <v>-135850</v>
      </c>
    </row>
    <row r="174" spans="1:9" ht="16.5" customHeight="1">
      <c r="A174" s="672"/>
      <c r="B174" s="645" t="s">
        <v>162</v>
      </c>
      <c r="C174" s="625" t="s">
        <v>22</v>
      </c>
      <c r="D174" s="34" t="s">
        <v>48</v>
      </c>
      <c r="E174" s="35">
        <v>400000</v>
      </c>
      <c r="F174" s="32">
        <v>0</v>
      </c>
      <c r="G174" s="32">
        <v>0</v>
      </c>
      <c r="H174" s="32">
        <v>0</v>
      </c>
      <c r="I174" s="33">
        <f t="shared" si="39"/>
        <v>400000</v>
      </c>
    </row>
    <row r="175" spans="1:9">
      <c r="A175" s="672"/>
      <c r="B175" s="646"/>
      <c r="C175" s="611"/>
      <c r="D175" s="34" t="s">
        <v>46</v>
      </c>
      <c r="E175" s="35">
        <v>46100</v>
      </c>
      <c r="F175" s="35">
        <v>0</v>
      </c>
      <c r="G175" s="35">
        <v>0</v>
      </c>
      <c r="H175" s="35">
        <v>0</v>
      </c>
      <c r="I175" s="33">
        <f t="shared" si="39"/>
        <v>46100</v>
      </c>
    </row>
    <row r="176" spans="1:9">
      <c r="A176" s="672"/>
      <c r="B176" s="646"/>
      <c r="C176" s="626"/>
      <c r="D176" s="34" t="s">
        <v>50</v>
      </c>
      <c r="E176" s="35">
        <f>E175-E174</f>
        <v>-353900</v>
      </c>
      <c r="F176" s="35">
        <v>0</v>
      </c>
      <c r="G176" s="35">
        <v>0</v>
      </c>
      <c r="H176" s="35">
        <v>0</v>
      </c>
      <c r="I176" s="33">
        <f t="shared" si="39"/>
        <v>-353900</v>
      </c>
    </row>
    <row r="177" spans="1:9">
      <c r="A177" s="672"/>
      <c r="B177" s="646"/>
      <c r="C177" s="625" t="s">
        <v>115</v>
      </c>
      <c r="D177" s="34" t="s">
        <v>48</v>
      </c>
      <c r="E177" s="35">
        <v>3800000</v>
      </c>
      <c r="F177" s="32">
        <v>0</v>
      </c>
      <c r="G177" s="32">
        <v>0</v>
      </c>
      <c r="H177" s="32">
        <v>0</v>
      </c>
      <c r="I177" s="33">
        <f t="shared" si="39"/>
        <v>3800000</v>
      </c>
    </row>
    <row r="178" spans="1:9">
      <c r="A178" s="672"/>
      <c r="B178" s="646"/>
      <c r="C178" s="611"/>
      <c r="D178" s="34" t="s">
        <v>46</v>
      </c>
      <c r="E178" s="35">
        <v>3800000</v>
      </c>
      <c r="F178" s="35">
        <v>0</v>
      </c>
      <c r="G178" s="35">
        <v>0</v>
      </c>
      <c r="H178" s="35">
        <v>0</v>
      </c>
      <c r="I178" s="33">
        <f t="shared" si="39"/>
        <v>3800000</v>
      </c>
    </row>
    <row r="179" spans="1:9">
      <c r="A179" s="672"/>
      <c r="B179" s="646"/>
      <c r="C179" s="626"/>
      <c r="D179" s="34" t="s">
        <v>50</v>
      </c>
      <c r="E179" s="35">
        <f>E178-E177</f>
        <v>0</v>
      </c>
      <c r="F179" s="35">
        <v>0</v>
      </c>
      <c r="G179" s="35">
        <v>0</v>
      </c>
      <c r="H179" s="35">
        <v>0</v>
      </c>
      <c r="I179" s="33">
        <f t="shared" si="39"/>
        <v>0</v>
      </c>
    </row>
    <row r="180" spans="1:9">
      <c r="A180" s="672"/>
      <c r="B180" s="646"/>
      <c r="C180" s="625" t="s">
        <v>116</v>
      </c>
      <c r="D180" s="34" t="s">
        <v>48</v>
      </c>
      <c r="E180" s="35">
        <v>776800</v>
      </c>
      <c r="F180" s="32">
        <v>0</v>
      </c>
      <c r="G180" s="32">
        <v>0</v>
      </c>
      <c r="H180" s="32">
        <v>0</v>
      </c>
      <c r="I180" s="33">
        <f t="shared" ref="I180:I182" si="52">SUM(E180:H180)</f>
        <v>776800</v>
      </c>
    </row>
    <row r="181" spans="1:9">
      <c r="A181" s="672"/>
      <c r="B181" s="646"/>
      <c r="C181" s="611"/>
      <c r="D181" s="34" t="s">
        <v>46</v>
      </c>
      <c r="E181" s="35">
        <v>764571</v>
      </c>
      <c r="F181" s="35">
        <v>0</v>
      </c>
      <c r="G181" s="35">
        <v>0</v>
      </c>
      <c r="H181" s="35">
        <v>0</v>
      </c>
      <c r="I181" s="33">
        <f t="shared" si="52"/>
        <v>764571</v>
      </c>
    </row>
    <row r="182" spans="1:9">
      <c r="A182" s="672"/>
      <c r="B182" s="646"/>
      <c r="C182" s="626"/>
      <c r="D182" s="34" t="s">
        <v>50</v>
      </c>
      <c r="E182" s="35">
        <f>E181-E180</f>
        <v>-12229</v>
      </c>
      <c r="F182" s="35">
        <v>0</v>
      </c>
      <c r="G182" s="35">
        <v>0</v>
      </c>
      <c r="H182" s="35">
        <v>0</v>
      </c>
      <c r="I182" s="33">
        <f t="shared" si="52"/>
        <v>-12229</v>
      </c>
    </row>
    <row r="183" spans="1:9">
      <c r="A183" s="672"/>
      <c r="B183" s="646"/>
      <c r="C183" s="632" t="s">
        <v>7</v>
      </c>
      <c r="D183" s="43" t="s">
        <v>48</v>
      </c>
      <c r="E183" s="44">
        <f>E174+E177+E180</f>
        <v>4976800</v>
      </c>
      <c r="F183" s="44">
        <f t="shared" ref="F183:I183" si="53">F174+F177+F180</f>
        <v>0</v>
      </c>
      <c r="G183" s="44">
        <f t="shared" si="53"/>
        <v>0</v>
      </c>
      <c r="H183" s="44">
        <f t="shared" si="53"/>
        <v>0</v>
      </c>
      <c r="I183" s="46">
        <f t="shared" si="53"/>
        <v>4976800</v>
      </c>
    </row>
    <row r="184" spans="1:9">
      <c r="A184" s="672"/>
      <c r="B184" s="646"/>
      <c r="C184" s="633"/>
      <c r="D184" s="43" t="s">
        <v>46</v>
      </c>
      <c r="E184" s="44">
        <f t="shared" ref="E184:I184" si="54">E175+E178+E181</f>
        <v>4610671</v>
      </c>
      <c r="F184" s="44">
        <f t="shared" si="54"/>
        <v>0</v>
      </c>
      <c r="G184" s="44">
        <f t="shared" si="54"/>
        <v>0</v>
      </c>
      <c r="H184" s="44">
        <f t="shared" si="54"/>
        <v>0</v>
      </c>
      <c r="I184" s="46">
        <f t="shared" si="54"/>
        <v>4610671</v>
      </c>
    </row>
    <row r="185" spans="1:9">
      <c r="A185" s="672"/>
      <c r="B185" s="646"/>
      <c r="C185" s="639"/>
      <c r="D185" s="43" t="s">
        <v>48</v>
      </c>
      <c r="E185" s="44">
        <f t="shared" ref="E185:I185" si="55">E176+E179+E182</f>
        <v>-366129</v>
      </c>
      <c r="F185" s="44">
        <f t="shared" si="55"/>
        <v>0</v>
      </c>
      <c r="G185" s="44">
        <f t="shared" si="55"/>
        <v>0</v>
      </c>
      <c r="H185" s="44">
        <f t="shared" si="55"/>
        <v>0</v>
      </c>
      <c r="I185" s="46">
        <f t="shared" si="55"/>
        <v>-366129</v>
      </c>
    </row>
    <row r="186" spans="1:9" ht="16.5" customHeight="1">
      <c r="A186" s="672"/>
      <c r="B186" s="645" t="s">
        <v>163</v>
      </c>
      <c r="C186" s="625" t="s">
        <v>22</v>
      </c>
      <c r="D186" s="34" t="s">
        <v>48</v>
      </c>
      <c r="E186" s="35">
        <v>47700</v>
      </c>
      <c r="F186" s="32">
        <v>0</v>
      </c>
      <c r="G186" s="32">
        <v>0</v>
      </c>
      <c r="H186" s="32">
        <v>0</v>
      </c>
      <c r="I186" s="33">
        <f t="shared" ref="I186:I212" si="56">SUM(E186:H186)</f>
        <v>47700</v>
      </c>
    </row>
    <row r="187" spans="1:9">
      <c r="A187" s="672"/>
      <c r="B187" s="646"/>
      <c r="C187" s="611"/>
      <c r="D187" s="34" t="s">
        <v>46</v>
      </c>
      <c r="E187" s="35">
        <v>18700</v>
      </c>
      <c r="F187" s="35">
        <v>0</v>
      </c>
      <c r="G187" s="35">
        <v>0</v>
      </c>
      <c r="H187" s="35">
        <v>0</v>
      </c>
      <c r="I187" s="33">
        <f t="shared" si="56"/>
        <v>18700</v>
      </c>
    </row>
    <row r="188" spans="1:9">
      <c r="A188" s="672"/>
      <c r="B188" s="646"/>
      <c r="C188" s="626"/>
      <c r="D188" s="34" t="s">
        <v>50</v>
      </c>
      <c r="E188" s="35">
        <f>E187-E186</f>
        <v>-29000</v>
      </c>
      <c r="F188" s="35">
        <v>0</v>
      </c>
      <c r="G188" s="35">
        <v>0</v>
      </c>
      <c r="H188" s="35">
        <v>0</v>
      </c>
      <c r="I188" s="33">
        <f t="shared" si="56"/>
        <v>-29000</v>
      </c>
    </row>
    <row r="189" spans="1:9">
      <c r="A189" s="672"/>
      <c r="B189" s="646"/>
      <c r="C189" s="625" t="s">
        <v>117</v>
      </c>
      <c r="D189" s="34" t="s">
        <v>48</v>
      </c>
      <c r="E189" s="35">
        <v>1097900</v>
      </c>
      <c r="F189" s="32">
        <v>0</v>
      </c>
      <c r="G189" s="32">
        <v>0</v>
      </c>
      <c r="H189" s="32">
        <v>0</v>
      </c>
      <c r="I189" s="33">
        <f t="shared" si="56"/>
        <v>1097900</v>
      </c>
    </row>
    <row r="190" spans="1:9">
      <c r="A190" s="672"/>
      <c r="B190" s="646"/>
      <c r="C190" s="611"/>
      <c r="D190" s="34" t="s">
        <v>46</v>
      </c>
      <c r="E190" s="35">
        <v>1097900</v>
      </c>
      <c r="F190" s="35">
        <v>0</v>
      </c>
      <c r="G190" s="35">
        <v>0</v>
      </c>
      <c r="H190" s="35">
        <v>0</v>
      </c>
      <c r="I190" s="33">
        <f t="shared" si="56"/>
        <v>1097900</v>
      </c>
    </row>
    <row r="191" spans="1:9">
      <c r="A191" s="672"/>
      <c r="B191" s="646"/>
      <c r="C191" s="626"/>
      <c r="D191" s="34" t="s">
        <v>50</v>
      </c>
      <c r="E191" s="35">
        <f>E190-E189</f>
        <v>0</v>
      </c>
      <c r="F191" s="35">
        <v>0</v>
      </c>
      <c r="G191" s="35">
        <v>0</v>
      </c>
      <c r="H191" s="35">
        <v>0</v>
      </c>
      <c r="I191" s="33">
        <f t="shared" si="56"/>
        <v>0</v>
      </c>
    </row>
    <row r="192" spans="1:9">
      <c r="A192" s="672"/>
      <c r="B192" s="646"/>
      <c r="C192" s="625" t="s">
        <v>118</v>
      </c>
      <c r="D192" s="34" t="s">
        <v>48</v>
      </c>
      <c r="E192" s="35">
        <v>681400</v>
      </c>
      <c r="F192" s="32">
        <v>0</v>
      </c>
      <c r="G192" s="32">
        <v>0</v>
      </c>
      <c r="H192" s="32">
        <v>0</v>
      </c>
      <c r="I192" s="33">
        <f t="shared" ref="I192:I194" si="57">SUM(E192:H192)</f>
        <v>681400</v>
      </c>
    </row>
    <row r="193" spans="1:9">
      <c r="A193" s="672"/>
      <c r="B193" s="646"/>
      <c r="C193" s="611"/>
      <c r="D193" s="34" t="s">
        <v>46</v>
      </c>
      <c r="E193" s="35">
        <v>681400</v>
      </c>
      <c r="F193" s="35">
        <v>0</v>
      </c>
      <c r="G193" s="35">
        <v>0</v>
      </c>
      <c r="H193" s="35">
        <v>0</v>
      </c>
      <c r="I193" s="33">
        <f t="shared" si="57"/>
        <v>681400</v>
      </c>
    </row>
    <row r="194" spans="1:9">
      <c r="A194" s="672"/>
      <c r="B194" s="646"/>
      <c r="C194" s="626"/>
      <c r="D194" s="34" t="s">
        <v>50</v>
      </c>
      <c r="E194" s="35">
        <f>E193-E192</f>
        <v>0</v>
      </c>
      <c r="F194" s="35">
        <v>0</v>
      </c>
      <c r="G194" s="35">
        <v>0</v>
      </c>
      <c r="H194" s="35">
        <v>0</v>
      </c>
      <c r="I194" s="33">
        <f t="shared" si="57"/>
        <v>0</v>
      </c>
    </row>
    <row r="195" spans="1:9">
      <c r="A195" s="672"/>
      <c r="B195" s="646"/>
      <c r="C195" s="632" t="s">
        <v>7</v>
      </c>
      <c r="D195" s="43" t="s">
        <v>48</v>
      </c>
      <c r="E195" s="44">
        <f>E186+E189+E192</f>
        <v>1827000</v>
      </c>
      <c r="F195" s="44">
        <f t="shared" ref="F195:I195" si="58">F186+F189+F192</f>
        <v>0</v>
      </c>
      <c r="G195" s="44">
        <f t="shared" si="58"/>
        <v>0</v>
      </c>
      <c r="H195" s="44">
        <f t="shared" si="58"/>
        <v>0</v>
      </c>
      <c r="I195" s="46">
        <f t="shared" si="58"/>
        <v>1827000</v>
      </c>
    </row>
    <row r="196" spans="1:9">
      <c r="A196" s="672"/>
      <c r="B196" s="646"/>
      <c r="C196" s="633"/>
      <c r="D196" s="43" t="s">
        <v>46</v>
      </c>
      <c r="E196" s="44">
        <f t="shared" ref="E196:I196" si="59">E187+E190+E193</f>
        <v>1798000</v>
      </c>
      <c r="F196" s="44">
        <f t="shared" si="59"/>
        <v>0</v>
      </c>
      <c r="G196" s="44">
        <f t="shared" si="59"/>
        <v>0</v>
      </c>
      <c r="H196" s="44">
        <f t="shared" si="59"/>
        <v>0</v>
      </c>
      <c r="I196" s="46">
        <f t="shared" si="59"/>
        <v>1798000</v>
      </c>
    </row>
    <row r="197" spans="1:9">
      <c r="A197" s="672"/>
      <c r="B197" s="646"/>
      <c r="C197" s="639"/>
      <c r="D197" s="43" t="s">
        <v>48</v>
      </c>
      <c r="E197" s="44">
        <f t="shared" ref="E197:I197" si="60">E188+E191+E194</f>
        <v>-29000</v>
      </c>
      <c r="F197" s="44">
        <f t="shared" si="60"/>
        <v>0</v>
      </c>
      <c r="G197" s="44">
        <f t="shared" si="60"/>
        <v>0</v>
      </c>
      <c r="H197" s="44">
        <f t="shared" si="60"/>
        <v>0</v>
      </c>
      <c r="I197" s="46">
        <f t="shared" si="60"/>
        <v>-29000</v>
      </c>
    </row>
    <row r="198" spans="1:9" ht="16.5" customHeight="1">
      <c r="A198" s="672"/>
      <c r="B198" s="647" t="s">
        <v>164</v>
      </c>
      <c r="C198" s="625" t="s">
        <v>22</v>
      </c>
      <c r="D198" s="34" t="s">
        <v>48</v>
      </c>
      <c r="E198" s="35">
        <v>118500</v>
      </c>
      <c r="F198" s="32">
        <v>0</v>
      </c>
      <c r="G198" s="32">
        <v>0</v>
      </c>
      <c r="H198" s="32">
        <v>0</v>
      </c>
      <c r="I198" s="33">
        <f t="shared" si="56"/>
        <v>118500</v>
      </c>
    </row>
    <row r="199" spans="1:9">
      <c r="A199" s="672"/>
      <c r="B199" s="648"/>
      <c r="C199" s="611"/>
      <c r="D199" s="34" t="s">
        <v>46</v>
      </c>
      <c r="E199" s="35">
        <v>85150</v>
      </c>
      <c r="F199" s="35">
        <v>0</v>
      </c>
      <c r="G199" s="35">
        <v>0</v>
      </c>
      <c r="H199" s="35">
        <v>0</v>
      </c>
      <c r="I199" s="33">
        <f t="shared" si="56"/>
        <v>85150</v>
      </c>
    </row>
    <row r="200" spans="1:9">
      <c r="A200" s="672"/>
      <c r="B200" s="648"/>
      <c r="C200" s="626"/>
      <c r="D200" s="34" t="s">
        <v>50</v>
      </c>
      <c r="E200" s="35">
        <f>E199-E198</f>
        <v>-33350</v>
      </c>
      <c r="F200" s="35">
        <v>0</v>
      </c>
      <c r="G200" s="35">
        <v>0</v>
      </c>
      <c r="H200" s="35">
        <v>0</v>
      </c>
      <c r="I200" s="33">
        <f t="shared" si="56"/>
        <v>-33350</v>
      </c>
    </row>
    <row r="201" spans="1:9">
      <c r="A201" s="672"/>
      <c r="B201" s="50"/>
      <c r="C201" s="625" t="s">
        <v>119</v>
      </c>
      <c r="D201" s="34" t="s">
        <v>48</v>
      </c>
      <c r="E201" s="35">
        <v>1009990</v>
      </c>
      <c r="F201" s="32">
        <v>0</v>
      </c>
      <c r="G201" s="32">
        <v>0</v>
      </c>
      <c r="H201" s="32">
        <v>0</v>
      </c>
      <c r="I201" s="33">
        <f t="shared" si="56"/>
        <v>1009990</v>
      </c>
    </row>
    <row r="202" spans="1:9">
      <c r="A202" s="672"/>
      <c r="B202" s="50"/>
      <c r="C202" s="611"/>
      <c r="D202" s="34" t="s">
        <v>46</v>
      </c>
      <c r="E202" s="35">
        <v>1009894</v>
      </c>
      <c r="F202" s="35">
        <v>0</v>
      </c>
      <c r="G202" s="35">
        <v>0</v>
      </c>
      <c r="H202" s="35">
        <v>0</v>
      </c>
      <c r="I202" s="33">
        <f t="shared" si="56"/>
        <v>1009894</v>
      </c>
    </row>
    <row r="203" spans="1:9">
      <c r="A203" s="672"/>
      <c r="B203" s="50"/>
      <c r="C203" s="626"/>
      <c r="D203" s="34" t="s">
        <v>50</v>
      </c>
      <c r="E203" s="35">
        <f>E202-E201</f>
        <v>-96</v>
      </c>
      <c r="F203" s="35">
        <v>0</v>
      </c>
      <c r="G203" s="35">
        <v>0</v>
      </c>
      <c r="H203" s="35">
        <v>0</v>
      </c>
      <c r="I203" s="33">
        <f t="shared" si="56"/>
        <v>-96</v>
      </c>
    </row>
    <row r="204" spans="1:9">
      <c r="A204" s="672"/>
      <c r="B204" s="50"/>
      <c r="C204" s="625" t="s">
        <v>114</v>
      </c>
      <c r="D204" s="34" t="s">
        <v>48</v>
      </c>
      <c r="E204" s="35">
        <v>517000</v>
      </c>
      <c r="F204" s="32">
        <v>0</v>
      </c>
      <c r="G204" s="32">
        <v>0</v>
      </c>
      <c r="H204" s="32">
        <v>0</v>
      </c>
      <c r="I204" s="33">
        <f t="shared" ref="I204:I206" si="61">SUM(E204:H204)</f>
        <v>517000</v>
      </c>
    </row>
    <row r="205" spans="1:9">
      <c r="A205" s="672"/>
      <c r="B205" s="50"/>
      <c r="C205" s="611"/>
      <c r="D205" s="34" t="s">
        <v>46</v>
      </c>
      <c r="E205" s="35">
        <v>517000</v>
      </c>
      <c r="F205" s="35">
        <v>0</v>
      </c>
      <c r="G205" s="35">
        <v>0</v>
      </c>
      <c r="H205" s="35">
        <v>0</v>
      </c>
      <c r="I205" s="33">
        <f t="shared" si="61"/>
        <v>517000</v>
      </c>
    </row>
    <row r="206" spans="1:9">
      <c r="A206" s="672"/>
      <c r="B206" s="50"/>
      <c r="C206" s="626"/>
      <c r="D206" s="34" t="s">
        <v>50</v>
      </c>
      <c r="E206" s="35">
        <f>E205-E204</f>
        <v>0</v>
      </c>
      <c r="F206" s="35">
        <v>0</v>
      </c>
      <c r="G206" s="35">
        <v>0</v>
      </c>
      <c r="H206" s="35">
        <v>0</v>
      </c>
      <c r="I206" s="33">
        <f t="shared" si="61"/>
        <v>0</v>
      </c>
    </row>
    <row r="207" spans="1:9">
      <c r="A207" s="672"/>
      <c r="B207" s="50"/>
      <c r="C207" s="632" t="s">
        <v>7</v>
      </c>
      <c r="D207" s="43" t="s">
        <v>48</v>
      </c>
      <c r="E207" s="44">
        <f>E198+E201+E204</f>
        <v>1645490</v>
      </c>
      <c r="F207" s="44">
        <f t="shared" ref="F207:I207" si="62">F198+F201+F204</f>
        <v>0</v>
      </c>
      <c r="G207" s="44">
        <f t="shared" si="62"/>
        <v>0</v>
      </c>
      <c r="H207" s="44">
        <f t="shared" si="62"/>
        <v>0</v>
      </c>
      <c r="I207" s="46">
        <f t="shared" si="62"/>
        <v>1645490</v>
      </c>
    </row>
    <row r="208" spans="1:9">
      <c r="A208" s="672"/>
      <c r="B208" s="50"/>
      <c r="C208" s="633"/>
      <c r="D208" s="43" t="s">
        <v>46</v>
      </c>
      <c r="E208" s="44">
        <f t="shared" ref="E208:E209" si="63">E199+E202+E205</f>
        <v>1612044</v>
      </c>
      <c r="F208" s="44">
        <f t="shared" ref="F208:I208" si="64">F199+F202+F205</f>
        <v>0</v>
      </c>
      <c r="G208" s="44">
        <f t="shared" si="64"/>
        <v>0</v>
      </c>
      <c r="H208" s="44">
        <f t="shared" si="64"/>
        <v>0</v>
      </c>
      <c r="I208" s="46">
        <f t="shared" si="64"/>
        <v>1612044</v>
      </c>
    </row>
    <row r="209" spans="1:9">
      <c r="A209" s="672"/>
      <c r="B209" s="51"/>
      <c r="C209" s="639"/>
      <c r="D209" s="43" t="s">
        <v>48</v>
      </c>
      <c r="E209" s="44">
        <f t="shared" si="63"/>
        <v>-33446</v>
      </c>
      <c r="F209" s="44">
        <f t="shared" ref="F209:I209" si="65">F200+F203+F206</f>
        <v>0</v>
      </c>
      <c r="G209" s="44">
        <f t="shared" si="65"/>
        <v>0</v>
      </c>
      <c r="H209" s="44">
        <f t="shared" si="65"/>
        <v>0</v>
      </c>
      <c r="I209" s="46">
        <f t="shared" si="65"/>
        <v>-33446</v>
      </c>
    </row>
    <row r="210" spans="1:9" ht="16.5" customHeight="1">
      <c r="A210" s="672"/>
      <c r="B210" s="647" t="s">
        <v>165</v>
      </c>
      <c r="C210" s="625" t="s">
        <v>113</v>
      </c>
      <c r="D210" s="34" t="s">
        <v>48</v>
      </c>
      <c r="E210" s="35">
        <v>16856000</v>
      </c>
      <c r="F210" s="32">
        <v>0</v>
      </c>
      <c r="G210" s="32">
        <v>0</v>
      </c>
      <c r="H210" s="32">
        <v>0</v>
      </c>
      <c r="I210" s="33">
        <f t="shared" si="56"/>
        <v>16856000</v>
      </c>
    </row>
    <row r="211" spans="1:9">
      <c r="A211" s="672"/>
      <c r="B211" s="648"/>
      <c r="C211" s="611"/>
      <c r="D211" s="34" t="s">
        <v>46</v>
      </c>
      <c r="E211" s="35">
        <v>14630000</v>
      </c>
      <c r="F211" s="35">
        <v>0</v>
      </c>
      <c r="G211" s="35">
        <v>0</v>
      </c>
      <c r="H211" s="35">
        <v>0</v>
      </c>
      <c r="I211" s="33">
        <f t="shared" si="56"/>
        <v>14630000</v>
      </c>
    </row>
    <row r="212" spans="1:9">
      <c r="A212" s="672"/>
      <c r="B212" s="648"/>
      <c r="C212" s="626"/>
      <c r="D212" s="34" t="s">
        <v>50</v>
      </c>
      <c r="E212" s="35">
        <f>E211-E210</f>
        <v>-2226000</v>
      </c>
      <c r="F212" s="35">
        <v>0</v>
      </c>
      <c r="G212" s="35">
        <v>0</v>
      </c>
      <c r="H212" s="35">
        <v>0</v>
      </c>
      <c r="I212" s="33">
        <f t="shared" si="56"/>
        <v>-2226000</v>
      </c>
    </row>
    <row r="213" spans="1:9">
      <c r="A213" s="672"/>
      <c r="B213" s="50"/>
      <c r="C213" s="625" t="s">
        <v>120</v>
      </c>
      <c r="D213" s="34" t="s">
        <v>48</v>
      </c>
      <c r="E213" s="35">
        <v>3923080</v>
      </c>
      <c r="F213" s="35">
        <v>0</v>
      </c>
      <c r="G213" s="35">
        <v>0</v>
      </c>
      <c r="H213" s="35">
        <v>0</v>
      </c>
      <c r="I213" s="52">
        <v>3923080</v>
      </c>
    </row>
    <row r="214" spans="1:9">
      <c r="A214" s="672"/>
      <c r="B214" s="50"/>
      <c r="C214" s="611"/>
      <c r="D214" s="34" t="s">
        <v>46</v>
      </c>
      <c r="E214" s="35">
        <v>3859332</v>
      </c>
      <c r="F214" s="35">
        <v>0</v>
      </c>
      <c r="G214" s="35">
        <v>0</v>
      </c>
      <c r="H214" s="35">
        <v>0</v>
      </c>
      <c r="I214" s="52">
        <v>3859332</v>
      </c>
    </row>
    <row r="215" spans="1:9">
      <c r="A215" s="672"/>
      <c r="B215" s="50"/>
      <c r="C215" s="626"/>
      <c r="D215" s="34" t="s">
        <v>50</v>
      </c>
      <c r="E215" s="35">
        <f>E214-E213</f>
        <v>-63748</v>
      </c>
      <c r="F215" s="35">
        <v>0</v>
      </c>
      <c r="G215" s="35">
        <v>0</v>
      </c>
      <c r="H215" s="35">
        <v>0</v>
      </c>
      <c r="I215" s="52">
        <f>I213-I214</f>
        <v>63748</v>
      </c>
    </row>
    <row r="216" spans="1:9" ht="16.5" customHeight="1">
      <c r="A216" s="672"/>
      <c r="B216" s="50"/>
      <c r="C216" s="625" t="s">
        <v>121</v>
      </c>
      <c r="D216" s="34" t="s">
        <v>48</v>
      </c>
      <c r="E216" s="35">
        <v>3616920</v>
      </c>
      <c r="F216" s="32">
        <v>0</v>
      </c>
      <c r="G216" s="32">
        <v>0</v>
      </c>
      <c r="H216" s="32">
        <v>0</v>
      </c>
      <c r="I216" s="33">
        <f t="shared" ref="I216:I230" si="66">SUM(E216:H216)</f>
        <v>3616920</v>
      </c>
    </row>
    <row r="217" spans="1:9">
      <c r="A217" s="672"/>
      <c r="B217" s="50"/>
      <c r="C217" s="611"/>
      <c r="D217" s="34" t="s">
        <v>46</v>
      </c>
      <c r="E217" s="35">
        <v>2626460</v>
      </c>
      <c r="F217" s="35">
        <v>0</v>
      </c>
      <c r="G217" s="35">
        <v>0</v>
      </c>
      <c r="H217" s="35">
        <v>0</v>
      </c>
      <c r="I217" s="33">
        <f t="shared" si="66"/>
        <v>2626460</v>
      </c>
    </row>
    <row r="218" spans="1:9">
      <c r="A218" s="672"/>
      <c r="B218" s="50"/>
      <c r="C218" s="626"/>
      <c r="D218" s="34" t="s">
        <v>50</v>
      </c>
      <c r="E218" s="35">
        <f>E217-E216</f>
        <v>-990460</v>
      </c>
      <c r="F218" s="35">
        <v>0</v>
      </c>
      <c r="G218" s="35">
        <v>0</v>
      </c>
      <c r="H218" s="35">
        <v>0</v>
      </c>
      <c r="I218" s="33">
        <f t="shared" si="66"/>
        <v>-990460</v>
      </c>
    </row>
    <row r="219" spans="1:9" ht="16.5" customHeight="1">
      <c r="A219" s="672"/>
      <c r="B219" s="50"/>
      <c r="C219" s="625" t="s">
        <v>122</v>
      </c>
      <c r="D219" s="34" t="s">
        <v>48</v>
      </c>
      <c r="E219" s="35">
        <v>2702000</v>
      </c>
      <c r="F219" s="32">
        <v>0</v>
      </c>
      <c r="G219" s="32">
        <v>0</v>
      </c>
      <c r="H219" s="32">
        <v>0</v>
      </c>
      <c r="I219" s="33">
        <f t="shared" ref="I219:I221" si="67">SUM(E219:H219)</f>
        <v>2702000</v>
      </c>
    </row>
    <row r="220" spans="1:9">
      <c r="A220" s="672"/>
      <c r="B220" s="50"/>
      <c r="C220" s="611"/>
      <c r="D220" s="34" t="s">
        <v>46</v>
      </c>
      <c r="E220" s="35">
        <v>2503700</v>
      </c>
      <c r="F220" s="35">
        <v>0</v>
      </c>
      <c r="G220" s="35">
        <v>0</v>
      </c>
      <c r="H220" s="35">
        <v>0</v>
      </c>
      <c r="I220" s="33">
        <f t="shared" si="67"/>
        <v>2503700</v>
      </c>
    </row>
    <row r="221" spans="1:9">
      <c r="A221" s="672"/>
      <c r="B221" s="50"/>
      <c r="C221" s="626"/>
      <c r="D221" s="34" t="s">
        <v>50</v>
      </c>
      <c r="E221" s="35">
        <f>E220-E219</f>
        <v>-198300</v>
      </c>
      <c r="F221" s="35">
        <v>0</v>
      </c>
      <c r="G221" s="35">
        <v>0</v>
      </c>
      <c r="H221" s="35">
        <v>0</v>
      </c>
      <c r="I221" s="33">
        <f t="shared" si="67"/>
        <v>-198300</v>
      </c>
    </row>
    <row r="222" spans="1:9" ht="16.5" customHeight="1">
      <c r="A222" s="672"/>
      <c r="B222" s="50"/>
      <c r="C222" s="632" t="s">
        <v>7</v>
      </c>
      <c r="D222" s="43" t="s">
        <v>48</v>
      </c>
      <c r="E222" s="44">
        <f>E210+E213+E216+E219</f>
        <v>27098000</v>
      </c>
      <c r="F222" s="44">
        <f t="shared" ref="F222:I222" si="68">F210+F213+F216+F219</f>
        <v>0</v>
      </c>
      <c r="G222" s="44">
        <f t="shared" si="68"/>
        <v>0</v>
      </c>
      <c r="H222" s="44">
        <f t="shared" si="68"/>
        <v>0</v>
      </c>
      <c r="I222" s="46">
        <f t="shared" si="68"/>
        <v>27098000</v>
      </c>
    </row>
    <row r="223" spans="1:9">
      <c r="A223" s="672"/>
      <c r="B223" s="50"/>
      <c r="C223" s="633"/>
      <c r="D223" s="43" t="s">
        <v>46</v>
      </c>
      <c r="E223" s="44">
        <f t="shared" ref="E223:I223" si="69">E211+E214+E217+E220</f>
        <v>23619492</v>
      </c>
      <c r="F223" s="44">
        <f t="shared" si="69"/>
        <v>0</v>
      </c>
      <c r="G223" s="44">
        <f t="shared" si="69"/>
        <v>0</v>
      </c>
      <c r="H223" s="44">
        <f t="shared" si="69"/>
        <v>0</v>
      </c>
      <c r="I223" s="46">
        <f t="shared" si="69"/>
        <v>23619492</v>
      </c>
    </row>
    <row r="224" spans="1:9">
      <c r="A224" s="672"/>
      <c r="B224" s="50"/>
      <c r="C224" s="639"/>
      <c r="D224" s="43" t="s">
        <v>48</v>
      </c>
      <c r="E224" s="44">
        <f t="shared" ref="E224:I224" si="70">E212+E215+E218+E221</f>
        <v>-3478508</v>
      </c>
      <c r="F224" s="44">
        <f t="shared" si="70"/>
        <v>0</v>
      </c>
      <c r="G224" s="44">
        <f t="shared" si="70"/>
        <v>0</v>
      </c>
      <c r="H224" s="44">
        <f t="shared" si="70"/>
        <v>0</v>
      </c>
      <c r="I224" s="46">
        <f t="shared" si="70"/>
        <v>-3351012</v>
      </c>
    </row>
    <row r="225" spans="1:9" ht="16.5" customHeight="1">
      <c r="A225" s="672"/>
      <c r="B225" s="643" t="s">
        <v>166</v>
      </c>
      <c r="C225" s="640" t="s">
        <v>123</v>
      </c>
      <c r="D225" s="34" t="s">
        <v>48</v>
      </c>
      <c r="E225" s="35">
        <v>224000</v>
      </c>
      <c r="F225" s="32">
        <v>0</v>
      </c>
      <c r="G225" s="32">
        <v>0</v>
      </c>
      <c r="H225" s="32">
        <v>0</v>
      </c>
      <c r="I225" s="33">
        <f t="shared" si="66"/>
        <v>224000</v>
      </c>
    </row>
    <row r="226" spans="1:9">
      <c r="A226" s="672"/>
      <c r="B226" s="644"/>
      <c r="C226" s="641"/>
      <c r="D226" s="34" t="s">
        <v>46</v>
      </c>
      <c r="E226" s="35">
        <v>224000</v>
      </c>
      <c r="F226" s="35">
        <v>0</v>
      </c>
      <c r="G226" s="35">
        <v>0</v>
      </c>
      <c r="H226" s="35">
        <v>0</v>
      </c>
      <c r="I226" s="33">
        <f t="shared" si="66"/>
        <v>224000</v>
      </c>
    </row>
    <row r="227" spans="1:9">
      <c r="A227" s="672"/>
      <c r="B227" s="644"/>
      <c r="C227" s="642"/>
      <c r="D227" s="34" t="s">
        <v>50</v>
      </c>
      <c r="E227" s="35">
        <f>E226-E225</f>
        <v>0</v>
      </c>
      <c r="F227" s="35">
        <v>0</v>
      </c>
      <c r="G227" s="35">
        <v>0</v>
      </c>
      <c r="H227" s="35">
        <v>0</v>
      </c>
      <c r="I227" s="33">
        <f t="shared" si="66"/>
        <v>0</v>
      </c>
    </row>
    <row r="228" spans="1:9" ht="16.5" customHeight="1">
      <c r="A228" s="672"/>
      <c r="B228" s="50"/>
      <c r="C228" s="625" t="s">
        <v>122</v>
      </c>
      <c r="D228" s="34" t="s">
        <v>48</v>
      </c>
      <c r="E228" s="35">
        <v>6988000</v>
      </c>
      <c r="F228" s="32">
        <v>0</v>
      </c>
      <c r="G228" s="32">
        <v>0</v>
      </c>
      <c r="H228" s="32">
        <v>0</v>
      </c>
      <c r="I228" s="33">
        <f t="shared" si="66"/>
        <v>6988000</v>
      </c>
    </row>
    <row r="229" spans="1:9">
      <c r="A229" s="672"/>
      <c r="B229" s="50"/>
      <c r="C229" s="611"/>
      <c r="D229" s="34" t="s">
        <v>46</v>
      </c>
      <c r="E229" s="35">
        <v>5433570</v>
      </c>
      <c r="F229" s="35">
        <v>0</v>
      </c>
      <c r="G229" s="35">
        <v>0</v>
      </c>
      <c r="H229" s="35">
        <v>0</v>
      </c>
      <c r="I229" s="33">
        <f t="shared" si="66"/>
        <v>5433570</v>
      </c>
    </row>
    <row r="230" spans="1:9">
      <c r="A230" s="672"/>
      <c r="B230" s="50"/>
      <c r="C230" s="626"/>
      <c r="D230" s="34" t="s">
        <v>50</v>
      </c>
      <c r="E230" s="35">
        <f>E229-E228</f>
        <v>-1554430</v>
      </c>
      <c r="F230" s="35">
        <v>0</v>
      </c>
      <c r="G230" s="35">
        <v>0</v>
      </c>
      <c r="H230" s="35">
        <v>0</v>
      </c>
      <c r="I230" s="33">
        <f t="shared" si="66"/>
        <v>-1554430</v>
      </c>
    </row>
    <row r="231" spans="1:9" ht="16.5" customHeight="1">
      <c r="A231" s="672"/>
      <c r="B231" s="50"/>
      <c r="C231" s="632" t="s">
        <v>7</v>
      </c>
      <c r="D231" s="43" t="s">
        <v>48</v>
      </c>
      <c r="E231" s="44">
        <f>E225+E228</f>
        <v>7212000</v>
      </c>
      <c r="F231" s="44">
        <f t="shared" ref="F231:I231" si="71">F225+F228</f>
        <v>0</v>
      </c>
      <c r="G231" s="44">
        <f t="shared" si="71"/>
        <v>0</v>
      </c>
      <c r="H231" s="44">
        <f t="shared" si="71"/>
        <v>0</v>
      </c>
      <c r="I231" s="46">
        <f t="shared" si="71"/>
        <v>7212000</v>
      </c>
    </row>
    <row r="232" spans="1:9">
      <c r="A232" s="672"/>
      <c r="B232" s="50"/>
      <c r="C232" s="633"/>
      <c r="D232" s="43" t="s">
        <v>46</v>
      </c>
      <c r="E232" s="44">
        <f t="shared" ref="E232:I232" si="72">E226+E229</f>
        <v>5657570</v>
      </c>
      <c r="F232" s="44">
        <f t="shared" si="72"/>
        <v>0</v>
      </c>
      <c r="G232" s="44">
        <f t="shared" si="72"/>
        <v>0</v>
      </c>
      <c r="H232" s="44">
        <f t="shared" si="72"/>
        <v>0</v>
      </c>
      <c r="I232" s="46">
        <f t="shared" si="72"/>
        <v>5657570</v>
      </c>
    </row>
    <row r="233" spans="1:9">
      <c r="A233" s="672"/>
      <c r="B233" s="50"/>
      <c r="C233" s="633"/>
      <c r="D233" s="43" t="s">
        <v>48</v>
      </c>
      <c r="E233" s="44">
        <f t="shared" ref="E233:I233" si="73">E227+E230</f>
        <v>-1554430</v>
      </c>
      <c r="F233" s="44">
        <f t="shared" si="73"/>
        <v>0</v>
      </c>
      <c r="G233" s="44">
        <f t="shared" si="73"/>
        <v>0</v>
      </c>
      <c r="H233" s="44">
        <f t="shared" si="73"/>
        <v>0</v>
      </c>
      <c r="I233" s="46">
        <f t="shared" si="73"/>
        <v>-1554430</v>
      </c>
    </row>
    <row r="234" spans="1:9">
      <c r="A234" s="672"/>
      <c r="B234" s="582" t="s">
        <v>7</v>
      </c>
      <c r="C234" s="583"/>
      <c r="D234" s="40" t="s">
        <v>48</v>
      </c>
      <c r="E234" s="41">
        <f>E150+E156+E171++E183+E195+E207+E222+E231</f>
        <v>73450240</v>
      </c>
      <c r="F234" s="41">
        <f t="shared" ref="F234:I234" si="74">F150+F156+F171++F183+F195+F207+F222+F231</f>
        <v>0</v>
      </c>
      <c r="G234" s="41">
        <f t="shared" si="74"/>
        <v>0</v>
      </c>
      <c r="H234" s="41">
        <f t="shared" si="74"/>
        <v>0</v>
      </c>
      <c r="I234" s="42">
        <f t="shared" si="74"/>
        <v>73450240</v>
      </c>
    </row>
    <row r="235" spans="1:9">
      <c r="A235" s="672"/>
      <c r="B235" s="584"/>
      <c r="C235" s="585"/>
      <c r="D235" s="40" t="s">
        <v>46</v>
      </c>
      <c r="E235" s="41">
        <f>E151+E157+E172++E184+E196+E208+E223+E232</f>
        <v>62206137</v>
      </c>
      <c r="F235" s="41">
        <f t="shared" ref="F235:I235" si="75">F151+F157+F172++F184+F196+F208+F223+F232</f>
        <v>0</v>
      </c>
      <c r="G235" s="41">
        <f t="shared" si="75"/>
        <v>0</v>
      </c>
      <c r="H235" s="41">
        <f t="shared" si="75"/>
        <v>0</v>
      </c>
      <c r="I235" s="42">
        <f t="shared" si="75"/>
        <v>62206137</v>
      </c>
    </row>
    <row r="236" spans="1:9">
      <c r="A236" s="673"/>
      <c r="B236" s="586"/>
      <c r="C236" s="587"/>
      <c r="D236" s="40" t="s">
        <v>50</v>
      </c>
      <c r="E236" s="41">
        <f t="shared" ref="E236:I236" si="76">E152+E158+E173++E185+E197+E209+E224+E233</f>
        <v>-11244103</v>
      </c>
      <c r="F236" s="41">
        <f t="shared" si="76"/>
        <v>0</v>
      </c>
      <c r="G236" s="41">
        <f t="shared" si="76"/>
        <v>0</v>
      </c>
      <c r="H236" s="41">
        <f t="shared" si="76"/>
        <v>0</v>
      </c>
      <c r="I236" s="42">
        <f t="shared" si="76"/>
        <v>-11116607</v>
      </c>
    </row>
    <row r="237" spans="1:9">
      <c r="A237" s="53"/>
      <c r="B237" s="635" t="s">
        <v>59</v>
      </c>
      <c r="C237" s="636"/>
      <c r="D237" s="54" t="s">
        <v>48</v>
      </c>
      <c r="E237" s="55">
        <f>E234+E132+E120</f>
        <v>556256000</v>
      </c>
      <c r="F237" s="55">
        <f>F234+F132+F120</f>
        <v>0</v>
      </c>
      <c r="G237" s="55">
        <f>G234+G132+G120</f>
        <v>0</v>
      </c>
      <c r="H237" s="55">
        <f>H234+H132+H120</f>
        <v>0</v>
      </c>
      <c r="I237" s="56">
        <f>SUM(E237:H237)</f>
        <v>556256000</v>
      </c>
    </row>
    <row r="238" spans="1:9">
      <c r="A238" s="57" t="s">
        <v>42</v>
      </c>
      <c r="B238" s="635"/>
      <c r="C238" s="636"/>
      <c r="D238" s="54" t="s">
        <v>46</v>
      </c>
      <c r="E238" s="55">
        <f>E235+E133+E121</f>
        <v>527531747</v>
      </c>
      <c r="F238" s="55">
        <f>F121+F133+F235</f>
        <v>0</v>
      </c>
      <c r="G238" s="55">
        <f>G121+G133+G235</f>
        <v>0</v>
      </c>
      <c r="H238" s="55">
        <f>H121+H133+H235</f>
        <v>0</v>
      </c>
      <c r="I238" s="56">
        <f>SUM(E238:H238)</f>
        <v>527531747</v>
      </c>
    </row>
    <row r="239" spans="1:9">
      <c r="A239" s="58"/>
      <c r="B239" s="637"/>
      <c r="C239" s="638"/>
      <c r="D239" s="54" t="s">
        <v>50</v>
      </c>
      <c r="E239" s="55">
        <f>E236+E134+E122</f>
        <v>-28724253</v>
      </c>
      <c r="F239" s="55">
        <f>F238-F237</f>
        <v>0</v>
      </c>
      <c r="G239" s="55">
        <f>G238-G237</f>
        <v>0</v>
      </c>
      <c r="H239" s="55">
        <v>0</v>
      </c>
      <c r="I239" s="59">
        <f>SUM(E239:H239)</f>
        <v>-28724253</v>
      </c>
    </row>
    <row r="240" spans="1:9">
      <c r="A240" s="630" t="s">
        <v>135</v>
      </c>
      <c r="B240" s="623" t="s">
        <v>142</v>
      </c>
      <c r="C240" s="604" t="s">
        <v>124</v>
      </c>
      <c r="D240" s="34" t="s">
        <v>48</v>
      </c>
      <c r="E240" s="35">
        <v>3890000</v>
      </c>
      <c r="F240" s="32">
        <v>0</v>
      </c>
      <c r="G240" s="32">
        <v>0</v>
      </c>
      <c r="H240" s="32">
        <v>0</v>
      </c>
      <c r="I240" s="33">
        <f>SUM(E240:H240)</f>
        <v>3890000</v>
      </c>
    </row>
    <row r="241" spans="1:9">
      <c r="A241" s="602"/>
      <c r="B241" s="624"/>
      <c r="C241" s="572"/>
      <c r="D241" s="34" t="s">
        <v>46</v>
      </c>
      <c r="E241" s="35">
        <v>3890000</v>
      </c>
      <c r="F241" s="35">
        <v>0</v>
      </c>
      <c r="G241" s="35">
        <v>0</v>
      </c>
      <c r="H241" s="35">
        <v>0</v>
      </c>
      <c r="I241" s="33">
        <f t="shared" ref="I241:I242" si="77">SUM(E241:H241)</f>
        <v>3890000</v>
      </c>
    </row>
    <row r="242" spans="1:9">
      <c r="A242" s="602"/>
      <c r="B242" s="624"/>
      <c r="C242" s="631"/>
      <c r="D242" s="34" t="s">
        <v>50</v>
      </c>
      <c r="E242" s="35">
        <f>E241-E240</f>
        <v>0</v>
      </c>
      <c r="F242" s="35">
        <v>0</v>
      </c>
      <c r="G242" s="35">
        <v>0</v>
      </c>
      <c r="H242" s="35">
        <v>0</v>
      </c>
      <c r="I242" s="33">
        <f t="shared" si="77"/>
        <v>0</v>
      </c>
    </row>
    <row r="243" spans="1:9">
      <c r="A243" s="602"/>
      <c r="B243" s="60"/>
      <c r="C243" s="604" t="s">
        <v>125</v>
      </c>
      <c r="D243" s="34" t="s">
        <v>48</v>
      </c>
      <c r="E243" s="35">
        <v>5000000</v>
      </c>
      <c r="F243" s="32">
        <v>0</v>
      </c>
      <c r="G243" s="32">
        <v>0</v>
      </c>
      <c r="H243" s="32">
        <v>0</v>
      </c>
      <c r="I243" s="33">
        <f t="shared" ref="I243:I251" si="78">SUM(E243:H243)</f>
        <v>5000000</v>
      </c>
    </row>
    <row r="244" spans="1:9">
      <c r="A244" s="602"/>
      <c r="B244" s="60"/>
      <c r="C244" s="572"/>
      <c r="D244" s="34" t="s">
        <v>46</v>
      </c>
      <c r="E244" s="35">
        <v>5000000</v>
      </c>
      <c r="F244" s="35">
        <v>0</v>
      </c>
      <c r="G244" s="35">
        <v>0</v>
      </c>
      <c r="H244" s="35">
        <v>0</v>
      </c>
      <c r="I244" s="33">
        <f t="shared" si="78"/>
        <v>5000000</v>
      </c>
    </row>
    <row r="245" spans="1:9">
      <c r="A245" s="602"/>
      <c r="B245" s="60"/>
      <c r="C245" s="631"/>
      <c r="D245" s="34" t="s">
        <v>50</v>
      </c>
      <c r="E245" s="35">
        <f>E244-E243</f>
        <v>0</v>
      </c>
      <c r="F245" s="35">
        <v>0</v>
      </c>
      <c r="G245" s="35">
        <v>0</v>
      </c>
      <c r="H245" s="35">
        <v>0</v>
      </c>
      <c r="I245" s="33">
        <f t="shared" si="78"/>
        <v>0</v>
      </c>
    </row>
    <row r="246" spans="1:9">
      <c r="A246" s="602"/>
      <c r="B246" s="624"/>
      <c r="C246" s="632" t="s">
        <v>7</v>
      </c>
      <c r="D246" s="43" t="s">
        <v>48</v>
      </c>
      <c r="E246" s="44">
        <f>E240+E243</f>
        <v>8890000</v>
      </c>
      <c r="F246" s="44">
        <f t="shared" ref="F246:I246" si="79">F240+F243</f>
        <v>0</v>
      </c>
      <c r="G246" s="44">
        <f t="shared" si="79"/>
        <v>0</v>
      </c>
      <c r="H246" s="44">
        <f t="shared" si="79"/>
        <v>0</v>
      </c>
      <c r="I246" s="46">
        <f t="shared" si="79"/>
        <v>8890000</v>
      </c>
    </row>
    <row r="247" spans="1:9">
      <c r="A247" s="602"/>
      <c r="B247" s="624"/>
      <c r="C247" s="633"/>
      <c r="D247" s="43" t="s">
        <v>46</v>
      </c>
      <c r="E247" s="44">
        <f t="shared" ref="E247:I247" si="80">E241+E244</f>
        <v>8890000</v>
      </c>
      <c r="F247" s="44">
        <f t="shared" si="80"/>
        <v>0</v>
      </c>
      <c r="G247" s="44">
        <f t="shared" si="80"/>
        <v>0</v>
      </c>
      <c r="H247" s="44">
        <f t="shared" si="80"/>
        <v>0</v>
      </c>
      <c r="I247" s="46">
        <f t="shared" si="80"/>
        <v>8890000</v>
      </c>
    </row>
    <row r="248" spans="1:9">
      <c r="A248" s="602"/>
      <c r="B248" s="624"/>
      <c r="C248" s="633"/>
      <c r="D248" s="43" t="s">
        <v>48</v>
      </c>
      <c r="E248" s="44">
        <f>E247-E246</f>
        <v>0</v>
      </c>
      <c r="F248" s="44">
        <f t="shared" ref="F248:I248" si="81">F242+F245</f>
        <v>0</v>
      </c>
      <c r="G248" s="44">
        <f t="shared" si="81"/>
        <v>0</v>
      </c>
      <c r="H248" s="44">
        <f t="shared" si="81"/>
        <v>0</v>
      </c>
      <c r="I248" s="46">
        <f t="shared" si="81"/>
        <v>0</v>
      </c>
    </row>
    <row r="249" spans="1:9">
      <c r="A249" s="602"/>
      <c r="B249" s="623" t="s">
        <v>143</v>
      </c>
      <c r="C249" s="604" t="s">
        <v>124</v>
      </c>
      <c r="D249" s="34" t="s">
        <v>48</v>
      </c>
      <c r="E249" s="35">
        <v>1250000</v>
      </c>
      <c r="F249" s="32">
        <v>0</v>
      </c>
      <c r="G249" s="32">
        <v>0</v>
      </c>
      <c r="H249" s="32">
        <v>0</v>
      </c>
      <c r="I249" s="33">
        <f t="shared" si="78"/>
        <v>1250000</v>
      </c>
    </row>
    <row r="250" spans="1:9">
      <c r="A250" s="602"/>
      <c r="B250" s="624"/>
      <c r="C250" s="572"/>
      <c r="D250" s="34" t="s">
        <v>46</v>
      </c>
      <c r="E250" s="35">
        <v>1225000</v>
      </c>
      <c r="F250" s="35">
        <v>0</v>
      </c>
      <c r="G250" s="35">
        <v>0</v>
      </c>
      <c r="H250" s="35">
        <v>0</v>
      </c>
      <c r="I250" s="33">
        <f t="shared" si="78"/>
        <v>1225000</v>
      </c>
    </row>
    <row r="251" spans="1:9">
      <c r="A251" s="602"/>
      <c r="B251" s="624"/>
      <c r="C251" s="631"/>
      <c r="D251" s="34" t="s">
        <v>50</v>
      </c>
      <c r="E251" s="35">
        <f>E250-E249</f>
        <v>-25000</v>
      </c>
      <c r="F251" s="35">
        <v>0</v>
      </c>
      <c r="G251" s="35">
        <v>0</v>
      </c>
      <c r="H251" s="35">
        <v>0</v>
      </c>
      <c r="I251" s="33">
        <f t="shared" si="78"/>
        <v>-25000</v>
      </c>
    </row>
    <row r="252" spans="1:9">
      <c r="A252" s="602"/>
      <c r="B252" s="624"/>
      <c r="C252" s="632" t="s">
        <v>7</v>
      </c>
      <c r="D252" s="43" t="s">
        <v>48</v>
      </c>
      <c r="E252" s="44">
        <f>E249</f>
        <v>1250000</v>
      </c>
      <c r="F252" s="44">
        <f t="shared" ref="F252:I252" si="82">F249</f>
        <v>0</v>
      </c>
      <c r="G252" s="44">
        <f t="shared" si="82"/>
        <v>0</v>
      </c>
      <c r="H252" s="44">
        <f t="shared" si="82"/>
        <v>0</v>
      </c>
      <c r="I252" s="46">
        <f t="shared" si="82"/>
        <v>1250000</v>
      </c>
    </row>
    <row r="253" spans="1:9">
      <c r="A253" s="602"/>
      <c r="B253" s="624"/>
      <c r="C253" s="633"/>
      <c r="D253" s="43" t="s">
        <v>46</v>
      </c>
      <c r="E253" s="44">
        <f t="shared" ref="E253:I253" si="83">E250</f>
        <v>1225000</v>
      </c>
      <c r="F253" s="44">
        <f t="shared" si="83"/>
        <v>0</v>
      </c>
      <c r="G253" s="44">
        <f t="shared" si="83"/>
        <v>0</v>
      </c>
      <c r="H253" s="44">
        <f t="shared" si="83"/>
        <v>0</v>
      </c>
      <c r="I253" s="46">
        <f t="shared" si="83"/>
        <v>1225000</v>
      </c>
    </row>
    <row r="254" spans="1:9">
      <c r="A254" s="602"/>
      <c r="B254" s="634"/>
      <c r="C254" s="633"/>
      <c r="D254" s="43" t="s">
        <v>48</v>
      </c>
      <c r="E254" s="44">
        <f t="shared" ref="E254:I254" si="84">E251</f>
        <v>-25000</v>
      </c>
      <c r="F254" s="44">
        <f t="shared" si="84"/>
        <v>0</v>
      </c>
      <c r="G254" s="44">
        <f t="shared" si="84"/>
        <v>0</v>
      </c>
      <c r="H254" s="44">
        <f t="shared" si="84"/>
        <v>0</v>
      </c>
      <c r="I254" s="46">
        <f t="shared" si="84"/>
        <v>-25000</v>
      </c>
    </row>
    <row r="255" spans="1:9">
      <c r="A255" s="602"/>
      <c r="B255" s="623" t="s">
        <v>90</v>
      </c>
      <c r="C255" s="604" t="s">
        <v>125</v>
      </c>
      <c r="D255" s="34" t="s">
        <v>48</v>
      </c>
      <c r="E255" s="35">
        <v>800000</v>
      </c>
      <c r="F255" s="32">
        <v>0</v>
      </c>
      <c r="G255" s="32">
        <v>0</v>
      </c>
      <c r="H255" s="32">
        <v>0</v>
      </c>
      <c r="I255" s="33">
        <f t="shared" ref="I255:I257" si="85">SUM(E255:H255)</f>
        <v>800000</v>
      </c>
    </row>
    <row r="256" spans="1:9">
      <c r="A256" s="602"/>
      <c r="B256" s="624"/>
      <c r="C256" s="572"/>
      <c r="D256" s="34" t="s">
        <v>46</v>
      </c>
      <c r="E256" s="35">
        <v>800000</v>
      </c>
      <c r="F256" s="35">
        <v>0</v>
      </c>
      <c r="G256" s="35">
        <v>0</v>
      </c>
      <c r="H256" s="35">
        <v>0</v>
      </c>
      <c r="I256" s="33">
        <f t="shared" si="85"/>
        <v>800000</v>
      </c>
    </row>
    <row r="257" spans="1:9">
      <c r="A257" s="602"/>
      <c r="B257" s="624"/>
      <c r="C257" s="631"/>
      <c r="D257" s="34" t="s">
        <v>50</v>
      </c>
      <c r="E257" s="35">
        <f>E256-E255</f>
        <v>0</v>
      </c>
      <c r="F257" s="35">
        <v>0</v>
      </c>
      <c r="G257" s="35">
        <v>0</v>
      </c>
      <c r="H257" s="35">
        <v>0</v>
      </c>
      <c r="I257" s="33">
        <f t="shared" si="85"/>
        <v>0</v>
      </c>
    </row>
    <row r="258" spans="1:9">
      <c r="A258" s="602"/>
      <c r="B258" s="624"/>
      <c r="C258" s="632" t="s">
        <v>7</v>
      </c>
      <c r="D258" s="43" t="s">
        <v>48</v>
      </c>
      <c r="E258" s="44">
        <f>E255</f>
        <v>800000</v>
      </c>
      <c r="F258" s="44">
        <f t="shared" ref="F258:I258" si="86">F255</f>
        <v>0</v>
      </c>
      <c r="G258" s="44">
        <f t="shared" si="86"/>
        <v>0</v>
      </c>
      <c r="H258" s="44">
        <f t="shared" si="86"/>
        <v>0</v>
      </c>
      <c r="I258" s="46">
        <f t="shared" si="86"/>
        <v>800000</v>
      </c>
    </row>
    <row r="259" spans="1:9">
      <c r="A259" s="602"/>
      <c r="B259" s="624"/>
      <c r="C259" s="633"/>
      <c r="D259" s="43" t="s">
        <v>46</v>
      </c>
      <c r="E259" s="44">
        <f t="shared" ref="E259:I259" si="87">E256</f>
        <v>800000</v>
      </c>
      <c r="F259" s="44">
        <f t="shared" si="87"/>
        <v>0</v>
      </c>
      <c r="G259" s="44">
        <f t="shared" si="87"/>
        <v>0</v>
      </c>
      <c r="H259" s="44">
        <f t="shared" si="87"/>
        <v>0</v>
      </c>
      <c r="I259" s="46">
        <f t="shared" si="87"/>
        <v>800000</v>
      </c>
    </row>
    <row r="260" spans="1:9">
      <c r="A260" s="603"/>
      <c r="B260" s="624"/>
      <c r="C260" s="633"/>
      <c r="D260" s="43" t="s">
        <v>48</v>
      </c>
      <c r="E260" s="44">
        <f t="shared" ref="E260:I260" si="88">E257</f>
        <v>0</v>
      </c>
      <c r="F260" s="44">
        <f t="shared" si="88"/>
        <v>0</v>
      </c>
      <c r="G260" s="44">
        <f t="shared" si="88"/>
        <v>0</v>
      </c>
      <c r="H260" s="44">
        <f t="shared" si="88"/>
        <v>0</v>
      </c>
      <c r="I260" s="46">
        <f t="shared" si="88"/>
        <v>0</v>
      </c>
    </row>
    <row r="261" spans="1:9">
      <c r="A261" s="596" t="s">
        <v>19</v>
      </c>
      <c r="B261" s="599" t="s">
        <v>7</v>
      </c>
      <c r="C261" s="600"/>
      <c r="D261" s="54" t="s">
        <v>48</v>
      </c>
      <c r="E261" s="55">
        <f>E246+E252+E258</f>
        <v>10940000</v>
      </c>
      <c r="F261" s="55">
        <f t="shared" ref="F261:I261" si="89">F240+F243+F249+F258</f>
        <v>0</v>
      </c>
      <c r="G261" s="55">
        <f t="shared" si="89"/>
        <v>0</v>
      </c>
      <c r="H261" s="55">
        <f t="shared" si="89"/>
        <v>0</v>
      </c>
      <c r="I261" s="59">
        <f t="shared" si="89"/>
        <v>10940000</v>
      </c>
    </row>
    <row r="262" spans="1:9">
      <c r="A262" s="597"/>
      <c r="B262" s="599"/>
      <c r="C262" s="600"/>
      <c r="D262" s="54" t="s">
        <v>46</v>
      </c>
      <c r="E262" s="55">
        <f t="shared" ref="E262:E263" si="90">E247+E253+E259</f>
        <v>10915000</v>
      </c>
      <c r="F262" s="55">
        <f t="shared" ref="F262:I263" si="91">F241+F244+F250+F259</f>
        <v>0</v>
      </c>
      <c r="G262" s="55">
        <f t="shared" si="91"/>
        <v>0</v>
      </c>
      <c r="H262" s="55">
        <f t="shared" si="91"/>
        <v>0</v>
      </c>
      <c r="I262" s="59">
        <f t="shared" si="91"/>
        <v>10915000</v>
      </c>
    </row>
    <row r="263" spans="1:9">
      <c r="A263" s="598"/>
      <c r="B263" s="599"/>
      <c r="C263" s="600"/>
      <c r="D263" s="54" t="s">
        <v>50</v>
      </c>
      <c r="E263" s="55">
        <f t="shared" si="90"/>
        <v>-25000</v>
      </c>
      <c r="F263" s="55">
        <f t="shared" si="91"/>
        <v>0</v>
      </c>
      <c r="G263" s="55">
        <f t="shared" si="91"/>
        <v>0</v>
      </c>
      <c r="H263" s="55">
        <f t="shared" si="91"/>
        <v>0</v>
      </c>
      <c r="I263" s="59">
        <f t="shared" si="91"/>
        <v>-25000</v>
      </c>
    </row>
    <row r="264" spans="1:9">
      <c r="A264" s="601" t="s">
        <v>136</v>
      </c>
      <c r="B264" s="624" t="s">
        <v>141</v>
      </c>
      <c r="C264" s="611" t="s">
        <v>17</v>
      </c>
      <c r="D264" s="34" t="s">
        <v>48</v>
      </c>
      <c r="E264" s="35">
        <v>4300000</v>
      </c>
      <c r="F264" s="32">
        <v>0</v>
      </c>
      <c r="G264" s="32">
        <v>0</v>
      </c>
      <c r="H264" s="32">
        <v>0</v>
      </c>
      <c r="I264" s="33">
        <f>SUM(E264:H264)</f>
        <v>4300000</v>
      </c>
    </row>
    <row r="265" spans="1:9">
      <c r="A265" s="602"/>
      <c r="B265" s="624"/>
      <c r="C265" s="611"/>
      <c r="D265" s="34" t="s">
        <v>46</v>
      </c>
      <c r="E265" s="35">
        <v>4300000</v>
      </c>
      <c r="F265" s="35">
        <v>0</v>
      </c>
      <c r="G265" s="35">
        <v>0</v>
      </c>
      <c r="H265" s="35">
        <v>0</v>
      </c>
      <c r="I265" s="33">
        <f t="shared" ref="I265:I272" si="92">SUM(E265:H265)</f>
        <v>4300000</v>
      </c>
    </row>
    <row r="266" spans="1:9">
      <c r="A266" s="602"/>
      <c r="B266" s="624"/>
      <c r="C266" s="626"/>
      <c r="D266" s="34" t="s">
        <v>50</v>
      </c>
      <c r="E266" s="35">
        <f>E265-E264</f>
        <v>0</v>
      </c>
      <c r="F266" s="35">
        <v>0</v>
      </c>
      <c r="G266" s="35">
        <v>0</v>
      </c>
      <c r="H266" s="35">
        <v>0</v>
      </c>
      <c r="I266" s="33">
        <f t="shared" si="92"/>
        <v>0</v>
      </c>
    </row>
    <row r="267" spans="1:9">
      <c r="A267" s="602"/>
      <c r="B267" s="61"/>
      <c r="C267" s="625" t="s">
        <v>6</v>
      </c>
      <c r="D267" s="34" t="s">
        <v>48</v>
      </c>
      <c r="E267" s="35">
        <v>990000</v>
      </c>
      <c r="F267" s="32">
        <v>0</v>
      </c>
      <c r="G267" s="32">
        <v>0</v>
      </c>
      <c r="H267" s="32">
        <v>0</v>
      </c>
      <c r="I267" s="33">
        <f t="shared" si="92"/>
        <v>990000</v>
      </c>
    </row>
    <row r="268" spans="1:9">
      <c r="A268" s="602"/>
      <c r="B268" s="61"/>
      <c r="C268" s="611"/>
      <c r="D268" s="34" t="s">
        <v>46</v>
      </c>
      <c r="E268" s="35">
        <v>990000</v>
      </c>
      <c r="F268" s="35">
        <v>0</v>
      </c>
      <c r="G268" s="35">
        <v>0</v>
      </c>
      <c r="H268" s="35">
        <v>0</v>
      </c>
      <c r="I268" s="33">
        <f t="shared" si="92"/>
        <v>990000</v>
      </c>
    </row>
    <row r="269" spans="1:9">
      <c r="A269" s="602"/>
      <c r="B269" s="61"/>
      <c r="C269" s="626"/>
      <c r="D269" s="34" t="s">
        <v>50</v>
      </c>
      <c r="E269" s="35">
        <f>E268-E267</f>
        <v>0</v>
      </c>
      <c r="F269" s="35">
        <v>0</v>
      </c>
      <c r="G269" s="35">
        <v>0</v>
      </c>
      <c r="H269" s="35">
        <v>0</v>
      </c>
      <c r="I269" s="33">
        <f t="shared" si="92"/>
        <v>0</v>
      </c>
    </row>
    <row r="270" spans="1:9" ht="16.5" customHeight="1">
      <c r="A270" s="602"/>
      <c r="B270" s="61"/>
      <c r="C270" s="610" t="s">
        <v>20</v>
      </c>
      <c r="D270" s="34" t="s">
        <v>48</v>
      </c>
      <c r="E270" s="35">
        <v>5210000</v>
      </c>
      <c r="F270" s="32">
        <v>0</v>
      </c>
      <c r="G270" s="32">
        <v>0</v>
      </c>
      <c r="H270" s="32">
        <v>0</v>
      </c>
      <c r="I270" s="33">
        <f t="shared" si="92"/>
        <v>5210000</v>
      </c>
    </row>
    <row r="271" spans="1:9">
      <c r="A271" s="602"/>
      <c r="B271" s="61"/>
      <c r="C271" s="611"/>
      <c r="D271" s="34" t="s">
        <v>46</v>
      </c>
      <c r="E271" s="35">
        <v>5210000</v>
      </c>
      <c r="F271" s="35">
        <v>0</v>
      </c>
      <c r="G271" s="35">
        <v>0</v>
      </c>
      <c r="H271" s="35">
        <v>0</v>
      </c>
      <c r="I271" s="33">
        <f t="shared" si="92"/>
        <v>5210000</v>
      </c>
    </row>
    <row r="272" spans="1:9">
      <c r="A272" s="602"/>
      <c r="B272" s="61"/>
      <c r="C272" s="612"/>
      <c r="D272" s="34" t="s">
        <v>50</v>
      </c>
      <c r="E272" s="35">
        <f>E271-E270</f>
        <v>0</v>
      </c>
      <c r="F272" s="35">
        <v>0</v>
      </c>
      <c r="G272" s="35">
        <v>0</v>
      </c>
      <c r="H272" s="35">
        <v>0</v>
      </c>
      <c r="I272" s="33">
        <f t="shared" si="92"/>
        <v>0</v>
      </c>
    </row>
    <row r="273" spans="1:9">
      <c r="A273" s="602"/>
      <c r="B273" s="61"/>
      <c r="C273" s="62"/>
      <c r="D273" s="63" t="s">
        <v>48</v>
      </c>
      <c r="E273" s="64">
        <f>E270+E267+E264</f>
        <v>10500000</v>
      </c>
      <c r="F273" s="37">
        <v>0</v>
      </c>
      <c r="G273" s="37">
        <v>0</v>
      </c>
      <c r="H273" s="37">
        <v>0</v>
      </c>
      <c r="I273" s="65">
        <f>SUM(E273:H273)</f>
        <v>10500000</v>
      </c>
    </row>
    <row r="274" spans="1:9">
      <c r="A274" s="602"/>
      <c r="B274" s="61"/>
      <c r="C274" s="62" t="s">
        <v>33</v>
      </c>
      <c r="D274" s="63" t="s">
        <v>46</v>
      </c>
      <c r="E274" s="64">
        <f t="shared" ref="E274:E275" si="93">E271+E268+E265</f>
        <v>10500000</v>
      </c>
      <c r="F274" s="37">
        <v>0</v>
      </c>
      <c r="G274" s="37">
        <v>0</v>
      </c>
      <c r="H274" s="37">
        <v>0</v>
      </c>
      <c r="I274" s="65">
        <f t="shared" ref="I274:I275" si="94">SUM(E274:H274)</f>
        <v>10500000</v>
      </c>
    </row>
    <row r="275" spans="1:9">
      <c r="A275" s="602"/>
      <c r="B275" s="61"/>
      <c r="C275" s="62"/>
      <c r="D275" s="63" t="s">
        <v>50</v>
      </c>
      <c r="E275" s="64">
        <f t="shared" si="93"/>
        <v>0</v>
      </c>
      <c r="F275" s="37">
        <v>0</v>
      </c>
      <c r="G275" s="37">
        <v>0</v>
      </c>
      <c r="H275" s="37">
        <v>0</v>
      </c>
      <c r="I275" s="65">
        <f t="shared" si="94"/>
        <v>0</v>
      </c>
    </row>
    <row r="276" spans="1:9" ht="16.5" customHeight="1">
      <c r="A276" s="602"/>
      <c r="B276" s="623" t="s">
        <v>144</v>
      </c>
      <c r="C276" s="625" t="s">
        <v>17</v>
      </c>
      <c r="D276" s="34" t="s">
        <v>48</v>
      </c>
      <c r="E276" s="35">
        <v>3700000</v>
      </c>
      <c r="F276" s="35">
        <v>0</v>
      </c>
      <c r="G276" s="35">
        <v>0</v>
      </c>
      <c r="H276" s="35">
        <v>0</v>
      </c>
      <c r="I276" s="33">
        <f t="shared" ref="I276:I305" si="95">SUM(E276:H276)</f>
        <v>3700000</v>
      </c>
    </row>
    <row r="277" spans="1:9">
      <c r="A277" s="602"/>
      <c r="B277" s="624"/>
      <c r="C277" s="611"/>
      <c r="D277" s="34" t="s">
        <v>46</v>
      </c>
      <c r="E277" s="35">
        <v>3700000</v>
      </c>
      <c r="F277" s="35">
        <v>0</v>
      </c>
      <c r="G277" s="35">
        <v>0</v>
      </c>
      <c r="H277" s="35">
        <v>0</v>
      </c>
      <c r="I277" s="33">
        <f t="shared" si="95"/>
        <v>3700000</v>
      </c>
    </row>
    <row r="278" spans="1:9">
      <c r="A278" s="602"/>
      <c r="B278" s="624"/>
      <c r="C278" s="626"/>
      <c r="D278" s="34" t="s">
        <v>50</v>
      </c>
      <c r="E278" s="35">
        <f>E277-E276</f>
        <v>0</v>
      </c>
      <c r="F278" s="32">
        <v>0</v>
      </c>
      <c r="G278" s="32">
        <v>0</v>
      </c>
      <c r="H278" s="32">
        <v>0</v>
      </c>
      <c r="I278" s="33">
        <f t="shared" si="95"/>
        <v>0</v>
      </c>
    </row>
    <row r="279" spans="1:9">
      <c r="A279" s="602"/>
      <c r="B279" s="47"/>
      <c r="C279" s="610" t="s">
        <v>126</v>
      </c>
      <c r="D279" s="34" t="s">
        <v>48</v>
      </c>
      <c r="E279" s="35">
        <v>835000</v>
      </c>
      <c r="F279" s="35">
        <v>0</v>
      </c>
      <c r="G279" s="35">
        <v>0</v>
      </c>
      <c r="H279" s="35">
        <v>0</v>
      </c>
      <c r="I279" s="33">
        <f t="shared" si="95"/>
        <v>835000</v>
      </c>
    </row>
    <row r="280" spans="1:9">
      <c r="A280" s="602"/>
      <c r="B280" s="47"/>
      <c r="C280" s="611"/>
      <c r="D280" s="34" t="s">
        <v>46</v>
      </c>
      <c r="E280" s="35">
        <v>835000</v>
      </c>
      <c r="F280" s="35">
        <v>0</v>
      </c>
      <c r="G280" s="35">
        <v>0</v>
      </c>
      <c r="H280" s="35">
        <v>0</v>
      </c>
      <c r="I280" s="33">
        <f t="shared" si="95"/>
        <v>835000</v>
      </c>
    </row>
    <row r="281" spans="1:9">
      <c r="A281" s="602"/>
      <c r="B281" s="47"/>
      <c r="C281" s="612"/>
      <c r="D281" s="34" t="s">
        <v>50</v>
      </c>
      <c r="E281" s="35">
        <f>E280-E279</f>
        <v>0</v>
      </c>
      <c r="F281" s="32">
        <v>0</v>
      </c>
      <c r="G281" s="32">
        <v>0</v>
      </c>
      <c r="H281" s="32">
        <v>0</v>
      </c>
      <c r="I281" s="33">
        <f t="shared" si="95"/>
        <v>0</v>
      </c>
    </row>
    <row r="282" spans="1:9">
      <c r="A282" s="602"/>
      <c r="B282" s="47"/>
      <c r="C282" s="610" t="s">
        <v>20</v>
      </c>
      <c r="D282" s="34" t="s">
        <v>48</v>
      </c>
      <c r="E282" s="35">
        <v>2715000</v>
      </c>
      <c r="F282" s="35">
        <v>0</v>
      </c>
      <c r="G282" s="35">
        <v>0</v>
      </c>
      <c r="H282" s="35">
        <v>0</v>
      </c>
      <c r="I282" s="33">
        <f t="shared" si="95"/>
        <v>2715000</v>
      </c>
    </row>
    <row r="283" spans="1:9">
      <c r="A283" s="602"/>
      <c r="B283" s="47"/>
      <c r="C283" s="611"/>
      <c r="D283" s="34" t="s">
        <v>46</v>
      </c>
      <c r="E283" s="35">
        <v>2715000</v>
      </c>
      <c r="F283" s="35">
        <v>0</v>
      </c>
      <c r="G283" s="35">
        <v>0</v>
      </c>
      <c r="H283" s="35">
        <v>0</v>
      </c>
      <c r="I283" s="33">
        <f t="shared" si="95"/>
        <v>2715000</v>
      </c>
    </row>
    <row r="284" spans="1:9">
      <c r="A284" s="602"/>
      <c r="B284" s="47"/>
      <c r="C284" s="612"/>
      <c r="D284" s="34" t="s">
        <v>50</v>
      </c>
      <c r="E284" s="35">
        <f>E283-E282</f>
        <v>0</v>
      </c>
      <c r="F284" s="35">
        <v>0</v>
      </c>
      <c r="G284" s="35">
        <v>0</v>
      </c>
      <c r="H284" s="35">
        <v>0</v>
      </c>
      <c r="I284" s="33">
        <f t="shared" si="95"/>
        <v>0</v>
      </c>
    </row>
    <row r="285" spans="1:9">
      <c r="A285" s="602"/>
      <c r="B285" s="47"/>
      <c r="C285" s="62"/>
      <c r="D285" s="63" t="s">
        <v>48</v>
      </c>
      <c r="E285" s="64">
        <f>E276+E279+E282</f>
        <v>7250000</v>
      </c>
      <c r="F285" s="37">
        <v>0</v>
      </c>
      <c r="G285" s="37">
        <v>0</v>
      </c>
      <c r="H285" s="37">
        <v>0</v>
      </c>
      <c r="I285" s="65">
        <f t="shared" si="95"/>
        <v>7250000</v>
      </c>
    </row>
    <row r="286" spans="1:9">
      <c r="A286" s="602"/>
      <c r="B286" s="47"/>
      <c r="C286" s="62" t="s">
        <v>33</v>
      </c>
      <c r="D286" s="63" t="s">
        <v>46</v>
      </c>
      <c r="E286" s="64">
        <f>E277+E280+E283</f>
        <v>7250000</v>
      </c>
      <c r="F286" s="37">
        <v>0</v>
      </c>
      <c r="G286" s="37">
        <v>0</v>
      </c>
      <c r="H286" s="37">
        <v>0</v>
      </c>
      <c r="I286" s="65">
        <f t="shared" si="95"/>
        <v>7250000</v>
      </c>
    </row>
    <row r="287" spans="1:9">
      <c r="A287" s="602"/>
      <c r="B287" s="66"/>
      <c r="C287" s="67"/>
      <c r="D287" s="63" t="s">
        <v>50</v>
      </c>
      <c r="E287" s="64">
        <f>E286-E285</f>
        <v>0</v>
      </c>
      <c r="F287" s="37">
        <v>0</v>
      </c>
      <c r="G287" s="37">
        <v>0</v>
      </c>
      <c r="H287" s="37">
        <v>0</v>
      </c>
      <c r="I287" s="65">
        <f t="shared" si="95"/>
        <v>0</v>
      </c>
    </row>
    <row r="288" spans="1:9" ht="16.5" customHeight="1">
      <c r="A288" s="602"/>
      <c r="B288" s="623" t="s">
        <v>143</v>
      </c>
      <c r="C288" s="625" t="s">
        <v>17</v>
      </c>
      <c r="D288" s="34" t="s">
        <v>48</v>
      </c>
      <c r="E288" s="35">
        <v>3700000</v>
      </c>
      <c r="F288" s="35">
        <v>0</v>
      </c>
      <c r="G288" s="35">
        <v>0</v>
      </c>
      <c r="H288" s="35">
        <v>0</v>
      </c>
      <c r="I288" s="33">
        <f t="shared" ref="I288:I293" si="96">SUM(E288:H288)</f>
        <v>3700000</v>
      </c>
    </row>
    <row r="289" spans="1:9">
      <c r="A289" s="602"/>
      <c r="B289" s="624"/>
      <c r="C289" s="611"/>
      <c r="D289" s="34" t="s">
        <v>46</v>
      </c>
      <c r="E289" s="35">
        <v>3700000</v>
      </c>
      <c r="F289" s="35">
        <v>0</v>
      </c>
      <c r="G289" s="35">
        <v>0</v>
      </c>
      <c r="H289" s="35">
        <v>0</v>
      </c>
      <c r="I289" s="33">
        <f t="shared" si="96"/>
        <v>3700000</v>
      </c>
    </row>
    <row r="290" spans="1:9">
      <c r="A290" s="602"/>
      <c r="B290" s="624"/>
      <c r="C290" s="626"/>
      <c r="D290" s="34" t="s">
        <v>50</v>
      </c>
      <c r="E290" s="35">
        <f>E289-E288</f>
        <v>0</v>
      </c>
      <c r="F290" s="32">
        <v>0</v>
      </c>
      <c r="G290" s="32">
        <v>0</v>
      </c>
      <c r="H290" s="32">
        <v>0</v>
      </c>
      <c r="I290" s="33">
        <f t="shared" si="96"/>
        <v>0</v>
      </c>
    </row>
    <row r="291" spans="1:9">
      <c r="A291" s="602"/>
      <c r="B291" s="47"/>
      <c r="C291" s="62"/>
      <c r="D291" s="63" t="s">
        <v>48</v>
      </c>
      <c r="E291" s="64">
        <f>E288</f>
        <v>3700000</v>
      </c>
      <c r="F291" s="37">
        <v>0</v>
      </c>
      <c r="G291" s="37">
        <v>0</v>
      </c>
      <c r="H291" s="37">
        <v>0</v>
      </c>
      <c r="I291" s="65">
        <f t="shared" si="96"/>
        <v>3700000</v>
      </c>
    </row>
    <row r="292" spans="1:9">
      <c r="A292" s="602"/>
      <c r="B292" s="47"/>
      <c r="C292" s="62" t="s">
        <v>33</v>
      </c>
      <c r="D292" s="63" t="s">
        <v>46</v>
      </c>
      <c r="E292" s="64">
        <f t="shared" ref="E292:E293" si="97">E289</f>
        <v>3700000</v>
      </c>
      <c r="F292" s="37">
        <v>0</v>
      </c>
      <c r="G292" s="37">
        <v>0</v>
      </c>
      <c r="H292" s="37">
        <v>0</v>
      </c>
      <c r="I292" s="65">
        <f t="shared" si="96"/>
        <v>3700000</v>
      </c>
    </row>
    <row r="293" spans="1:9">
      <c r="A293" s="602"/>
      <c r="B293" s="66"/>
      <c r="C293" s="67"/>
      <c r="D293" s="63" t="s">
        <v>50</v>
      </c>
      <c r="E293" s="64">
        <f t="shared" si="97"/>
        <v>0</v>
      </c>
      <c r="F293" s="37">
        <v>0</v>
      </c>
      <c r="G293" s="37">
        <v>0</v>
      </c>
      <c r="H293" s="37">
        <v>0</v>
      </c>
      <c r="I293" s="65">
        <f t="shared" si="96"/>
        <v>0</v>
      </c>
    </row>
    <row r="294" spans="1:9" ht="16.5" customHeight="1">
      <c r="A294" s="602"/>
      <c r="B294" s="620" t="s">
        <v>145</v>
      </c>
      <c r="C294" s="627" t="s">
        <v>127</v>
      </c>
      <c r="D294" s="34" t="s">
        <v>48</v>
      </c>
      <c r="E294" s="35">
        <v>2450000</v>
      </c>
      <c r="F294" s="35">
        <v>0</v>
      </c>
      <c r="G294" s="35">
        <v>0</v>
      </c>
      <c r="H294" s="35">
        <v>0</v>
      </c>
      <c r="I294" s="33">
        <f t="shared" si="95"/>
        <v>2450000</v>
      </c>
    </row>
    <row r="295" spans="1:9">
      <c r="A295" s="602"/>
      <c r="B295" s="621"/>
      <c r="C295" s="628"/>
      <c r="D295" s="34" t="s">
        <v>46</v>
      </c>
      <c r="E295" s="35">
        <v>2450000</v>
      </c>
      <c r="F295" s="35">
        <v>0</v>
      </c>
      <c r="G295" s="35">
        <v>0</v>
      </c>
      <c r="H295" s="35">
        <v>0</v>
      </c>
      <c r="I295" s="33">
        <f t="shared" si="95"/>
        <v>2450000</v>
      </c>
    </row>
    <row r="296" spans="1:9">
      <c r="A296" s="602"/>
      <c r="B296" s="621"/>
      <c r="C296" s="629"/>
      <c r="D296" s="34" t="s">
        <v>50</v>
      </c>
      <c r="E296" s="35">
        <f>E295-E294</f>
        <v>0</v>
      </c>
      <c r="F296" s="32">
        <v>0</v>
      </c>
      <c r="G296" s="32">
        <v>0</v>
      </c>
      <c r="H296" s="32">
        <v>0</v>
      </c>
      <c r="I296" s="33">
        <f t="shared" si="95"/>
        <v>0</v>
      </c>
    </row>
    <row r="297" spans="1:9">
      <c r="A297" s="602"/>
      <c r="B297" s="68"/>
      <c r="C297" s="610" t="s">
        <v>128</v>
      </c>
      <c r="D297" s="34" t="s">
        <v>48</v>
      </c>
      <c r="E297" s="35">
        <v>4590000</v>
      </c>
      <c r="F297" s="35">
        <v>0</v>
      </c>
      <c r="G297" s="35">
        <v>0</v>
      </c>
      <c r="H297" s="35">
        <v>0</v>
      </c>
      <c r="I297" s="33">
        <f t="shared" si="95"/>
        <v>4590000</v>
      </c>
    </row>
    <row r="298" spans="1:9">
      <c r="A298" s="602"/>
      <c r="B298" s="68"/>
      <c r="C298" s="611"/>
      <c r="D298" s="34" t="s">
        <v>46</v>
      </c>
      <c r="E298" s="35">
        <v>4590000</v>
      </c>
      <c r="F298" s="35">
        <v>0</v>
      </c>
      <c r="G298" s="35">
        <v>0</v>
      </c>
      <c r="H298" s="35">
        <v>0</v>
      </c>
      <c r="I298" s="33">
        <f t="shared" si="95"/>
        <v>4590000</v>
      </c>
    </row>
    <row r="299" spans="1:9">
      <c r="A299" s="602"/>
      <c r="B299" s="68"/>
      <c r="C299" s="612"/>
      <c r="D299" s="34" t="s">
        <v>50</v>
      </c>
      <c r="E299" s="35">
        <f>E298-E297</f>
        <v>0</v>
      </c>
      <c r="F299" s="32">
        <v>0</v>
      </c>
      <c r="G299" s="32">
        <v>0</v>
      </c>
      <c r="H299" s="32">
        <v>0</v>
      </c>
      <c r="I299" s="33">
        <f t="shared" si="95"/>
        <v>0</v>
      </c>
    </row>
    <row r="300" spans="1:9" ht="16.5" customHeight="1">
      <c r="A300" s="602"/>
      <c r="B300" s="68"/>
      <c r="C300" s="610" t="s">
        <v>129</v>
      </c>
      <c r="D300" s="34" t="s">
        <v>48</v>
      </c>
      <c r="E300" s="35">
        <v>5050000</v>
      </c>
      <c r="F300" s="35">
        <v>0</v>
      </c>
      <c r="G300" s="35">
        <v>0</v>
      </c>
      <c r="H300" s="35">
        <v>0</v>
      </c>
      <c r="I300" s="33">
        <f t="shared" si="95"/>
        <v>5050000</v>
      </c>
    </row>
    <row r="301" spans="1:9" ht="16.5" customHeight="1">
      <c r="A301" s="602"/>
      <c r="B301" s="68"/>
      <c r="C301" s="611"/>
      <c r="D301" s="34" t="s">
        <v>46</v>
      </c>
      <c r="E301" s="35">
        <v>5050000</v>
      </c>
      <c r="F301" s="35">
        <v>0</v>
      </c>
      <c r="G301" s="35">
        <v>0</v>
      </c>
      <c r="H301" s="35">
        <v>0</v>
      </c>
      <c r="I301" s="33">
        <f t="shared" si="95"/>
        <v>5050000</v>
      </c>
    </row>
    <row r="302" spans="1:9">
      <c r="A302" s="602"/>
      <c r="B302" s="68"/>
      <c r="C302" s="612"/>
      <c r="D302" s="34" t="s">
        <v>50</v>
      </c>
      <c r="E302" s="35">
        <f>E301-E300</f>
        <v>0</v>
      </c>
      <c r="F302" s="35">
        <v>0</v>
      </c>
      <c r="G302" s="35">
        <v>0</v>
      </c>
      <c r="H302" s="35">
        <v>0</v>
      </c>
      <c r="I302" s="33">
        <f t="shared" si="95"/>
        <v>0</v>
      </c>
    </row>
    <row r="303" spans="1:9" ht="16.5" customHeight="1">
      <c r="A303" s="602"/>
      <c r="B303" s="68"/>
      <c r="C303" s="610" t="s">
        <v>130</v>
      </c>
      <c r="D303" s="34" t="s">
        <v>48</v>
      </c>
      <c r="E303" s="35">
        <v>38000</v>
      </c>
      <c r="F303" s="35">
        <v>0</v>
      </c>
      <c r="G303" s="35">
        <v>0</v>
      </c>
      <c r="H303" s="35">
        <v>0</v>
      </c>
      <c r="I303" s="33">
        <f t="shared" si="95"/>
        <v>38000</v>
      </c>
    </row>
    <row r="304" spans="1:9">
      <c r="A304" s="602"/>
      <c r="B304" s="68"/>
      <c r="C304" s="611"/>
      <c r="D304" s="34" t="s">
        <v>46</v>
      </c>
      <c r="E304" s="35">
        <v>38000</v>
      </c>
      <c r="F304" s="35">
        <v>0</v>
      </c>
      <c r="G304" s="35">
        <v>0</v>
      </c>
      <c r="H304" s="35">
        <v>0</v>
      </c>
      <c r="I304" s="33">
        <f t="shared" si="95"/>
        <v>38000</v>
      </c>
    </row>
    <row r="305" spans="1:9">
      <c r="A305" s="602"/>
      <c r="B305" s="68"/>
      <c r="C305" s="612"/>
      <c r="D305" s="34" t="s">
        <v>50</v>
      </c>
      <c r="E305" s="35">
        <f>E304-E303</f>
        <v>0</v>
      </c>
      <c r="F305" s="32">
        <v>0</v>
      </c>
      <c r="G305" s="32">
        <v>0</v>
      </c>
      <c r="H305" s="32">
        <v>0</v>
      </c>
      <c r="I305" s="33">
        <f t="shared" si="95"/>
        <v>0</v>
      </c>
    </row>
    <row r="306" spans="1:9">
      <c r="A306" s="602"/>
      <c r="B306" s="68"/>
      <c r="C306" s="62"/>
      <c r="D306" s="63" t="s">
        <v>48</v>
      </c>
      <c r="E306" s="64">
        <f>E294+E297+E300+E303</f>
        <v>12128000</v>
      </c>
      <c r="F306" s="64">
        <f>F294+F297+F300+F303</f>
        <v>0</v>
      </c>
      <c r="G306" s="64">
        <f>G294+G297+G300+G303</f>
        <v>0</v>
      </c>
      <c r="H306" s="64">
        <v>0</v>
      </c>
      <c r="I306" s="65">
        <f t="shared" ref="I306:I308" si="98">SUM(E306:H306)</f>
        <v>12128000</v>
      </c>
    </row>
    <row r="307" spans="1:9">
      <c r="A307" s="602"/>
      <c r="B307" s="68"/>
      <c r="C307" s="62" t="s">
        <v>33</v>
      </c>
      <c r="D307" s="63" t="s">
        <v>46</v>
      </c>
      <c r="E307" s="64">
        <f t="shared" ref="E307:F307" si="99">E295+E298+E301+E304</f>
        <v>12128000</v>
      </c>
      <c r="F307" s="64">
        <f t="shared" si="99"/>
        <v>0</v>
      </c>
      <c r="G307" s="64">
        <f t="shared" ref="G307" si="100">G295+G298+G301+G304</f>
        <v>0</v>
      </c>
      <c r="H307" s="64">
        <v>0</v>
      </c>
      <c r="I307" s="65">
        <f t="shared" si="98"/>
        <v>12128000</v>
      </c>
    </row>
    <row r="308" spans="1:9">
      <c r="A308" s="602"/>
      <c r="B308" s="69"/>
      <c r="C308" s="67"/>
      <c r="D308" s="63" t="s">
        <v>50</v>
      </c>
      <c r="E308" s="64">
        <f t="shared" ref="E308:F308" si="101">E296+E299+E302+E305</f>
        <v>0</v>
      </c>
      <c r="F308" s="64">
        <f t="shared" si="101"/>
        <v>0</v>
      </c>
      <c r="G308" s="64">
        <f t="shared" ref="G308" si="102">G296+G299+G302+G305</f>
        <v>0</v>
      </c>
      <c r="H308" s="64">
        <v>0</v>
      </c>
      <c r="I308" s="65">
        <f t="shared" si="98"/>
        <v>0</v>
      </c>
    </row>
    <row r="309" spans="1:9" ht="16.5" customHeight="1">
      <c r="A309" s="602"/>
      <c r="B309" s="620" t="s">
        <v>146</v>
      </c>
      <c r="C309" s="610" t="s">
        <v>74</v>
      </c>
      <c r="D309" s="34" t="s">
        <v>75</v>
      </c>
      <c r="E309" s="35">
        <v>300000</v>
      </c>
      <c r="F309" s="35">
        <v>0</v>
      </c>
      <c r="G309" s="35">
        <v>0</v>
      </c>
      <c r="H309" s="35">
        <v>0</v>
      </c>
      <c r="I309" s="33">
        <f t="shared" ref="I309:I311" si="103">SUM(E309:H309)</f>
        <v>300000</v>
      </c>
    </row>
    <row r="310" spans="1:9">
      <c r="A310" s="602"/>
      <c r="B310" s="621"/>
      <c r="C310" s="611"/>
      <c r="D310" s="34" t="s">
        <v>76</v>
      </c>
      <c r="E310" s="35">
        <v>0</v>
      </c>
      <c r="F310" s="35">
        <v>0</v>
      </c>
      <c r="G310" s="35">
        <v>0</v>
      </c>
      <c r="H310" s="35">
        <v>0</v>
      </c>
      <c r="I310" s="33">
        <f t="shared" si="103"/>
        <v>0</v>
      </c>
    </row>
    <row r="311" spans="1:9">
      <c r="A311" s="602"/>
      <c r="B311" s="621"/>
      <c r="C311" s="612"/>
      <c r="D311" s="34" t="s">
        <v>77</v>
      </c>
      <c r="E311" s="35">
        <f>E310-E309</f>
        <v>-300000</v>
      </c>
      <c r="F311" s="35">
        <v>0</v>
      </c>
      <c r="G311" s="35">
        <v>0</v>
      </c>
      <c r="H311" s="35">
        <v>0</v>
      </c>
      <c r="I311" s="33">
        <f t="shared" si="103"/>
        <v>-300000</v>
      </c>
    </row>
    <row r="312" spans="1:9">
      <c r="A312" s="602"/>
      <c r="B312" s="70"/>
      <c r="C312" s="62"/>
      <c r="D312" s="63" t="s">
        <v>48</v>
      </c>
      <c r="E312" s="64">
        <f>E309</f>
        <v>300000</v>
      </c>
      <c r="F312" s="64">
        <v>0</v>
      </c>
      <c r="G312" s="64">
        <v>0</v>
      </c>
      <c r="H312" s="64">
        <v>0</v>
      </c>
      <c r="I312" s="65">
        <f t="shared" ref="I312:I314" si="104">SUM(E312:H312)</f>
        <v>300000</v>
      </c>
    </row>
    <row r="313" spans="1:9">
      <c r="A313" s="602"/>
      <c r="B313" s="70"/>
      <c r="C313" s="62" t="s">
        <v>33</v>
      </c>
      <c r="D313" s="63" t="s">
        <v>46</v>
      </c>
      <c r="E313" s="64">
        <f t="shared" ref="E313:E314" si="105">E310</f>
        <v>0</v>
      </c>
      <c r="F313" s="64">
        <v>0</v>
      </c>
      <c r="G313" s="64">
        <v>0</v>
      </c>
      <c r="H313" s="64">
        <v>0</v>
      </c>
      <c r="I313" s="65">
        <f t="shared" si="104"/>
        <v>0</v>
      </c>
    </row>
    <row r="314" spans="1:9">
      <c r="A314" s="602"/>
      <c r="B314" s="71"/>
      <c r="C314" s="67"/>
      <c r="D314" s="63" t="s">
        <v>50</v>
      </c>
      <c r="E314" s="64">
        <f t="shared" si="105"/>
        <v>-300000</v>
      </c>
      <c r="F314" s="64">
        <v>0</v>
      </c>
      <c r="G314" s="64">
        <v>0</v>
      </c>
      <c r="H314" s="64">
        <v>0</v>
      </c>
      <c r="I314" s="65">
        <f t="shared" si="104"/>
        <v>-300000</v>
      </c>
    </row>
    <row r="315" spans="1:9">
      <c r="A315" s="602"/>
      <c r="B315" s="620" t="s">
        <v>78</v>
      </c>
      <c r="C315" s="617" t="s">
        <v>79</v>
      </c>
      <c r="D315" s="34" t="s">
        <v>48</v>
      </c>
      <c r="E315" s="35">
        <v>1200000</v>
      </c>
      <c r="F315" s="72">
        <v>0</v>
      </c>
      <c r="G315" s="72">
        <v>0</v>
      </c>
      <c r="H315" s="72">
        <v>0</v>
      </c>
      <c r="I315" s="73">
        <f>E315+F315+H315</f>
        <v>1200000</v>
      </c>
    </row>
    <row r="316" spans="1:9">
      <c r="A316" s="602"/>
      <c r="B316" s="621"/>
      <c r="C316" s="618"/>
      <c r="D316" s="34" t="s">
        <v>46</v>
      </c>
      <c r="E316" s="35">
        <v>1200000</v>
      </c>
      <c r="F316" s="72">
        <v>0</v>
      </c>
      <c r="G316" s="72">
        <v>0</v>
      </c>
      <c r="H316" s="72">
        <v>0</v>
      </c>
      <c r="I316" s="73">
        <f t="shared" ref="I316:I323" si="106">E316+F316+H316</f>
        <v>1200000</v>
      </c>
    </row>
    <row r="317" spans="1:9">
      <c r="A317" s="602"/>
      <c r="B317" s="621"/>
      <c r="C317" s="619"/>
      <c r="D317" s="34" t="s">
        <v>50</v>
      </c>
      <c r="E317" s="35">
        <f>E316-E315</f>
        <v>0</v>
      </c>
      <c r="F317" s="72">
        <v>0</v>
      </c>
      <c r="G317" s="72">
        <v>0</v>
      </c>
      <c r="H317" s="72">
        <v>0</v>
      </c>
      <c r="I317" s="73">
        <f t="shared" si="106"/>
        <v>0</v>
      </c>
    </row>
    <row r="318" spans="1:9">
      <c r="A318" s="602"/>
      <c r="B318" s="70"/>
      <c r="C318" s="617" t="s">
        <v>80</v>
      </c>
      <c r="D318" s="34" t="s">
        <v>48</v>
      </c>
      <c r="E318" s="35">
        <v>159734000</v>
      </c>
      <c r="F318" s="74">
        <v>0</v>
      </c>
      <c r="G318" s="74">
        <v>0</v>
      </c>
      <c r="H318" s="74">
        <v>0</v>
      </c>
      <c r="I318" s="73">
        <f>E318+F318+H318</f>
        <v>159734000</v>
      </c>
    </row>
    <row r="319" spans="1:9">
      <c r="A319" s="602"/>
      <c r="B319" s="70"/>
      <c r="C319" s="618"/>
      <c r="D319" s="34" t="s">
        <v>46</v>
      </c>
      <c r="E319" s="35">
        <v>131698770</v>
      </c>
      <c r="F319" s="74"/>
      <c r="G319" s="74"/>
      <c r="H319" s="74">
        <v>0</v>
      </c>
      <c r="I319" s="73">
        <f t="shared" ref="I319:I320" si="107">E319+F319+H319</f>
        <v>131698770</v>
      </c>
    </row>
    <row r="320" spans="1:9">
      <c r="A320" s="602"/>
      <c r="B320" s="70"/>
      <c r="C320" s="619"/>
      <c r="D320" s="34" t="s">
        <v>50</v>
      </c>
      <c r="E320" s="35">
        <f>E319-E318</f>
        <v>-28035230</v>
      </c>
      <c r="F320" s="72">
        <v>0</v>
      </c>
      <c r="G320" s="72">
        <v>0</v>
      </c>
      <c r="H320" s="72">
        <v>0</v>
      </c>
      <c r="I320" s="73">
        <f t="shared" si="107"/>
        <v>-28035230</v>
      </c>
    </row>
    <row r="321" spans="1:9">
      <c r="A321" s="602"/>
      <c r="B321" s="70"/>
      <c r="C321" s="617" t="s">
        <v>81</v>
      </c>
      <c r="D321" s="34" t="s">
        <v>48</v>
      </c>
      <c r="E321" s="35">
        <v>14950000</v>
      </c>
      <c r="F321" s="72">
        <v>0</v>
      </c>
      <c r="G321" s="72">
        <v>0</v>
      </c>
      <c r="H321" s="72">
        <v>0</v>
      </c>
      <c r="I321" s="73">
        <f t="shared" si="106"/>
        <v>14950000</v>
      </c>
    </row>
    <row r="322" spans="1:9">
      <c r="A322" s="602"/>
      <c r="B322" s="70"/>
      <c r="C322" s="618"/>
      <c r="D322" s="34" t="s">
        <v>46</v>
      </c>
      <c r="E322" s="35">
        <v>14950000</v>
      </c>
      <c r="F322" s="72">
        <v>0</v>
      </c>
      <c r="G322" s="72">
        <v>0</v>
      </c>
      <c r="H322" s="72">
        <v>0</v>
      </c>
      <c r="I322" s="73">
        <f t="shared" si="106"/>
        <v>14950000</v>
      </c>
    </row>
    <row r="323" spans="1:9">
      <c r="A323" s="602"/>
      <c r="B323" s="70"/>
      <c r="C323" s="619"/>
      <c r="D323" s="34" t="s">
        <v>50</v>
      </c>
      <c r="E323" s="35">
        <f>E322-E321</f>
        <v>0</v>
      </c>
      <c r="F323" s="74">
        <v>0</v>
      </c>
      <c r="G323" s="74">
        <v>0</v>
      </c>
      <c r="H323" s="74">
        <v>0</v>
      </c>
      <c r="I323" s="73">
        <f t="shared" si="106"/>
        <v>0</v>
      </c>
    </row>
    <row r="324" spans="1:9">
      <c r="A324" s="602"/>
      <c r="B324" s="70"/>
      <c r="C324" s="62"/>
      <c r="D324" s="63" t="s">
        <v>48</v>
      </c>
      <c r="E324" s="64">
        <f>E315+E318+E321</f>
        <v>175884000</v>
      </c>
      <c r="F324" s="64">
        <f t="shared" ref="F324:I324" si="108">F315+F318+F321</f>
        <v>0</v>
      </c>
      <c r="G324" s="64">
        <f t="shared" ref="G324" si="109">G315+G318+G321</f>
        <v>0</v>
      </c>
      <c r="H324" s="64">
        <f t="shared" si="108"/>
        <v>0</v>
      </c>
      <c r="I324" s="75">
        <f t="shared" si="108"/>
        <v>175884000</v>
      </c>
    </row>
    <row r="325" spans="1:9">
      <c r="A325" s="602"/>
      <c r="B325" s="70"/>
      <c r="C325" s="62" t="s">
        <v>33</v>
      </c>
      <c r="D325" s="63" t="s">
        <v>46</v>
      </c>
      <c r="E325" s="64">
        <f t="shared" ref="E325:I325" si="110">E316+E319+E322</f>
        <v>147848770</v>
      </c>
      <c r="F325" s="64">
        <f t="shared" si="110"/>
        <v>0</v>
      </c>
      <c r="G325" s="64">
        <f t="shared" ref="G325" si="111">G316+G319+G322</f>
        <v>0</v>
      </c>
      <c r="H325" s="64">
        <f t="shared" si="110"/>
        <v>0</v>
      </c>
      <c r="I325" s="75">
        <f t="shared" si="110"/>
        <v>147848770</v>
      </c>
    </row>
    <row r="326" spans="1:9">
      <c r="A326" s="602"/>
      <c r="B326" s="71"/>
      <c r="C326" s="67"/>
      <c r="D326" s="63" t="s">
        <v>50</v>
      </c>
      <c r="E326" s="64">
        <f t="shared" ref="E326:I326" si="112">E317+E320+E323</f>
        <v>-28035230</v>
      </c>
      <c r="F326" s="64">
        <f t="shared" si="112"/>
        <v>0</v>
      </c>
      <c r="G326" s="64">
        <f t="shared" ref="G326" si="113">G317+G320+G323</f>
        <v>0</v>
      </c>
      <c r="H326" s="64">
        <f t="shared" si="112"/>
        <v>0</v>
      </c>
      <c r="I326" s="75">
        <f t="shared" si="112"/>
        <v>-28035230</v>
      </c>
    </row>
    <row r="327" spans="1:9" ht="16.5" customHeight="1">
      <c r="A327" s="602"/>
      <c r="B327" s="615" t="s">
        <v>147</v>
      </c>
      <c r="C327" s="606" t="s">
        <v>172</v>
      </c>
      <c r="D327" s="34" t="s">
        <v>48</v>
      </c>
      <c r="E327" s="35">
        <v>13800000</v>
      </c>
      <c r="F327" s="35">
        <v>0</v>
      </c>
      <c r="G327" s="35">
        <v>0</v>
      </c>
      <c r="H327" s="72">
        <v>0</v>
      </c>
      <c r="I327" s="33">
        <f t="shared" ref="I327:I371" si="114">SUM(E327:H327)</f>
        <v>13800000</v>
      </c>
    </row>
    <row r="328" spans="1:9">
      <c r="A328" s="602"/>
      <c r="B328" s="616"/>
      <c r="C328" s="607"/>
      <c r="D328" s="34" t="s">
        <v>46</v>
      </c>
      <c r="E328" s="35">
        <v>13582180</v>
      </c>
      <c r="F328" s="35">
        <v>0</v>
      </c>
      <c r="G328" s="35">
        <v>0</v>
      </c>
      <c r="H328" s="72">
        <v>0</v>
      </c>
      <c r="I328" s="33">
        <f t="shared" si="114"/>
        <v>13582180</v>
      </c>
    </row>
    <row r="329" spans="1:9">
      <c r="A329" s="602"/>
      <c r="B329" s="616"/>
      <c r="C329" s="608"/>
      <c r="D329" s="34" t="s">
        <v>50</v>
      </c>
      <c r="E329" s="35">
        <f>E328-E327</f>
        <v>-217820</v>
      </c>
      <c r="F329" s="35">
        <v>0</v>
      </c>
      <c r="G329" s="35">
        <v>0</v>
      </c>
      <c r="H329" s="72">
        <v>0</v>
      </c>
      <c r="I329" s="33">
        <f t="shared" si="114"/>
        <v>-217820</v>
      </c>
    </row>
    <row r="330" spans="1:9" ht="16.5" customHeight="1">
      <c r="A330" s="602"/>
      <c r="B330" s="68"/>
      <c r="C330" s="609" t="s">
        <v>101</v>
      </c>
      <c r="D330" s="34" t="s">
        <v>48</v>
      </c>
      <c r="E330" s="35">
        <v>35000000</v>
      </c>
      <c r="F330" s="35">
        <v>0</v>
      </c>
      <c r="G330" s="35">
        <v>0</v>
      </c>
      <c r="H330" s="72">
        <v>0</v>
      </c>
      <c r="I330" s="33">
        <f t="shared" si="114"/>
        <v>35000000</v>
      </c>
    </row>
    <row r="331" spans="1:9">
      <c r="A331" s="602"/>
      <c r="B331" s="68"/>
      <c r="C331" s="607"/>
      <c r="D331" s="34" t="s">
        <v>46</v>
      </c>
      <c r="E331" s="35">
        <v>35000000</v>
      </c>
      <c r="F331" s="35">
        <v>0</v>
      </c>
      <c r="G331" s="35">
        <v>0</v>
      </c>
      <c r="H331" s="72">
        <v>0</v>
      </c>
      <c r="I331" s="33">
        <f t="shared" si="114"/>
        <v>35000000</v>
      </c>
    </row>
    <row r="332" spans="1:9">
      <c r="A332" s="602"/>
      <c r="B332" s="68"/>
      <c r="C332" s="608"/>
      <c r="D332" s="34" t="s">
        <v>50</v>
      </c>
      <c r="E332" s="35">
        <f>E331-E330</f>
        <v>0</v>
      </c>
      <c r="F332" s="35">
        <v>0</v>
      </c>
      <c r="G332" s="35">
        <v>0</v>
      </c>
      <c r="H332" s="72">
        <v>0</v>
      </c>
      <c r="I332" s="33">
        <f t="shared" si="114"/>
        <v>0</v>
      </c>
    </row>
    <row r="333" spans="1:9" ht="16.5" customHeight="1">
      <c r="A333" s="602"/>
      <c r="B333" s="68"/>
      <c r="C333" s="609" t="s">
        <v>102</v>
      </c>
      <c r="D333" s="34" t="s">
        <v>48</v>
      </c>
      <c r="E333" s="35">
        <v>23370000</v>
      </c>
      <c r="F333" s="35">
        <v>0</v>
      </c>
      <c r="G333" s="35">
        <v>0</v>
      </c>
      <c r="H333" s="72">
        <v>0</v>
      </c>
      <c r="I333" s="33">
        <f t="shared" si="114"/>
        <v>23370000</v>
      </c>
    </row>
    <row r="334" spans="1:9">
      <c r="A334" s="602"/>
      <c r="B334" s="68"/>
      <c r="C334" s="607"/>
      <c r="D334" s="34" t="s">
        <v>46</v>
      </c>
      <c r="E334" s="35">
        <v>22770000</v>
      </c>
      <c r="F334" s="35">
        <v>0</v>
      </c>
      <c r="G334" s="35">
        <v>0</v>
      </c>
      <c r="H334" s="72">
        <v>0</v>
      </c>
      <c r="I334" s="33">
        <f t="shared" si="114"/>
        <v>22770000</v>
      </c>
    </row>
    <row r="335" spans="1:9">
      <c r="A335" s="602"/>
      <c r="B335" s="68"/>
      <c r="C335" s="622"/>
      <c r="D335" s="34" t="s">
        <v>50</v>
      </c>
      <c r="E335" s="35">
        <f>E334-E333</f>
        <v>-600000</v>
      </c>
      <c r="F335" s="35">
        <v>0</v>
      </c>
      <c r="G335" s="35">
        <v>0</v>
      </c>
      <c r="H335" s="72">
        <v>0</v>
      </c>
      <c r="I335" s="33">
        <f t="shared" si="114"/>
        <v>-600000</v>
      </c>
    </row>
    <row r="336" spans="1:9" ht="16.5" customHeight="1">
      <c r="A336" s="602"/>
      <c r="B336" s="68"/>
      <c r="C336" s="606" t="s">
        <v>107</v>
      </c>
      <c r="D336" s="34" t="s">
        <v>48</v>
      </c>
      <c r="E336" s="35">
        <v>7000000</v>
      </c>
      <c r="F336" s="35">
        <v>0</v>
      </c>
      <c r="G336" s="35">
        <v>0</v>
      </c>
      <c r="H336" s="72">
        <v>0</v>
      </c>
      <c r="I336" s="33">
        <f t="shared" si="114"/>
        <v>7000000</v>
      </c>
    </row>
    <row r="337" spans="1:9">
      <c r="A337" s="602"/>
      <c r="B337" s="68"/>
      <c r="C337" s="607"/>
      <c r="D337" s="34" t="s">
        <v>46</v>
      </c>
      <c r="E337" s="35">
        <v>7000000</v>
      </c>
      <c r="F337" s="35">
        <v>0</v>
      </c>
      <c r="G337" s="35">
        <v>0</v>
      </c>
      <c r="H337" s="72">
        <v>0</v>
      </c>
      <c r="I337" s="33">
        <f t="shared" si="114"/>
        <v>7000000</v>
      </c>
    </row>
    <row r="338" spans="1:9">
      <c r="A338" s="602"/>
      <c r="B338" s="68"/>
      <c r="C338" s="622"/>
      <c r="D338" s="34" t="s">
        <v>50</v>
      </c>
      <c r="E338" s="35">
        <f>E336-E337</f>
        <v>0</v>
      </c>
      <c r="F338" s="35">
        <v>0</v>
      </c>
      <c r="G338" s="35">
        <v>0</v>
      </c>
      <c r="H338" s="72">
        <v>0</v>
      </c>
      <c r="I338" s="33">
        <f t="shared" si="114"/>
        <v>0</v>
      </c>
    </row>
    <row r="339" spans="1:9" ht="16.5" customHeight="1">
      <c r="A339" s="602"/>
      <c r="B339" s="68"/>
      <c r="C339" s="606" t="s">
        <v>108</v>
      </c>
      <c r="D339" s="34" t="s">
        <v>48</v>
      </c>
      <c r="E339" s="35">
        <v>2000000</v>
      </c>
      <c r="F339" s="35">
        <v>0</v>
      </c>
      <c r="G339" s="35">
        <v>0</v>
      </c>
      <c r="H339" s="72">
        <v>0</v>
      </c>
      <c r="I339" s="33">
        <f t="shared" si="114"/>
        <v>2000000</v>
      </c>
    </row>
    <row r="340" spans="1:9">
      <c r="A340" s="602"/>
      <c r="B340" s="68"/>
      <c r="C340" s="607"/>
      <c r="D340" s="34" t="s">
        <v>46</v>
      </c>
      <c r="E340" s="35">
        <v>2000000</v>
      </c>
      <c r="F340" s="35">
        <v>0</v>
      </c>
      <c r="G340" s="35">
        <v>0</v>
      </c>
      <c r="H340" s="72">
        <v>0</v>
      </c>
      <c r="I340" s="33">
        <f t="shared" si="114"/>
        <v>2000000</v>
      </c>
    </row>
    <row r="341" spans="1:9">
      <c r="A341" s="602"/>
      <c r="B341" s="68"/>
      <c r="C341" s="608"/>
      <c r="D341" s="34" t="s">
        <v>50</v>
      </c>
      <c r="E341" s="35">
        <f>E340-E339</f>
        <v>0</v>
      </c>
      <c r="F341" s="35">
        <v>0</v>
      </c>
      <c r="G341" s="35">
        <v>0</v>
      </c>
      <c r="H341" s="72">
        <v>0</v>
      </c>
      <c r="I341" s="33">
        <f t="shared" si="114"/>
        <v>0</v>
      </c>
    </row>
    <row r="342" spans="1:9" ht="16.5" customHeight="1">
      <c r="A342" s="602"/>
      <c r="B342" s="68"/>
      <c r="C342" s="606" t="s">
        <v>148</v>
      </c>
      <c r="D342" s="34" t="s">
        <v>48</v>
      </c>
      <c r="E342" s="35">
        <v>5000000</v>
      </c>
      <c r="F342" s="35">
        <v>0</v>
      </c>
      <c r="G342" s="35">
        <v>0</v>
      </c>
      <c r="H342" s="72">
        <v>0</v>
      </c>
      <c r="I342" s="33">
        <f t="shared" ref="I342:I344" si="115">SUM(E342:H342)</f>
        <v>5000000</v>
      </c>
    </row>
    <row r="343" spans="1:9">
      <c r="A343" s="602"/>
      <c r="B343" s="68"/>
      <c r="C343" s="607"/>
      <c r="D343" s="34" t="s">
        <v>46</v>
      </c>
      <c r="E343" s="35">
        <v>5000000</v>
      </c>
      <c r="F343" s="35">
        <v>0</v>
      </c>
      <c r="G343" s="35">
        <v>0</v>
      </c>
      <c r="H343" s="72">
        <v>0</v>
      </c>
      <c r="I343" s="33">
        <f t="shared" si="115"/>
        <v>5000000</v>
      </c>
    </row>
    <row r="344" spans="1:9">
      <c r="A344" s="602"/>
      <c r="B344" s="68"/>
      <c r="C344" s="608"/>
      <c r="D344" s="34" t="s">
        <v>50</v>
      </c>
      <c r="E344" s="35">
        <f>E343-E342</f>
        <v>0</v>
      </c>
      <c r="F344" s="35">
        <v>0</v>
      </c>
      <c r="G344" s="35">
        <v>0</v>
      </c>
      <c r="H344" s="72">
        <v>0</v>
      </c>
      <c r="I344" s="33">
        <f t="shared" si="115"/>
        <v>0</v>
      </c>
    </row>
    <row r="345" spans="1:9">
      <c r="A345" s="602"/>
      <c r="B345" s="68"/>
      <c r="C345" s="609" t="s">
        <v>111</v>
      </c>
      <c r="D345" s="34" t="s">
        <v>48</v>
      </c>
      <c r="E345" s="35">
        <v>18656000</v>
      </c>
      <c r="F345" s="35">
        <v>0</v>
      </c>
      <c r="G345" s="35">
        <v>0</v>
      </c>
      <c r="H345" s="72">
        <v>0</v>
      </c>
      <c r="I345" s="33">
        <f t="shared" si="114"/>
        <v>18656000</v>
      </c>
    </row>
    <row r="346" spans="1:9">
      <c r="A346" s="602"/>
      <c r="B346" s="68"/>
      <c r="C346" s="607"/>
      <c r="D346" s="34" t="s">
        <v>46</v>
      </c>
      <c r="E346" s="35">
        <v>15903210</v>
      </c>
      <c r="F346" s="35">
        <v>0</v>
      </c>
      <c r="G346" s="35">
        <v>0</v>
      </c>
      <c r="H346" s="72">
        <v>0</v>
      </c>
      <c r="I346" s="33">
        <f t="shared" si="114"/>
        <v>15903210</v>
      </c>
    </row>
    <row r="347" spans="1:9">
      <c r="A347" s="602"/>
      <c r="B347" s="68"/>
      <c r="C347" s="608"/>
      <c r="D347" s="34" t="s">
        <v>50</v>
      </c>
      <c r="E347" s="35">
        <f>E346-E345</f>
        <v>-2752790</v>
      </c>
      <c r="F347" s="35">
        <v>0</v>
      </c>
      <c r="G347" s="35">
        <v>0</v>
      </c>
      <c r="H347" s="72">
        <v>0</v>
      </c>
      <c r="I347" s="33">
        <f t="shared" si="114"/>
        <v>-2752790</v>
      </c>
    </row>
    <row r="348" spans="1:9">
      <c r="A348" s="602"/>
      <c r="B348" s="68"/>
      <c r="C348" s="609" t="s">
        <v>110</v>
      </c>
      <c r="D348" s="34" t="s">
        <v>48</v>
      </c>
      <c r="E348" s="35">
        <v>4500000</v>
      </c>
      <c r="F348" s="35">
        <v>0</v>
      </c>
      <c r="G348" s="35">
        <v>0</v>
      </c>
      <c r="H348" s="72">
        <v>0</v>
      </c>
      <c r="I348" s="33">
        <f t="shared" ref="I348:I350" si="116">SUM(E348:H348)</f>
        <v>4500000</v>
      </c>
    </row>
    <row r="349" spans="1:9">
      <c r="A349" s="602"/>
      <c r="B349" s="68"/>
      <c r="C349" s="607"/>
      <c r="D349" s="34" t="s">
        <v>46</v>
      </c>
      <c r="E349" s="35">
        <v>4500000</v>
      </c>
      <c r="F349" s="35">
        <v>0</v>
      </c>
      <c r="G349" s="35">
        <v>0</v>
      </c>
      <c r="H349" s="72">
        <v>0</v>
      </c>
      <c r="I349" s="33">
        <f t="shared" si="116"/>
        <v>4500000</v>
      </c>
    </row>
    <row r="350" spans="1:9">
      <c r="A350" s="602"/>
      <c r="B350" s="68"/>
      <c r="C350" s="608"/>
      <c r="D350" s="34" t="s">
        <v>50</v>
      </c>
      <c r="E350" s="35">
        <f>E349-E348</f>
        <v>0</v>
      </c>
      <c r="F350" s="35">
        <v>0</v>
      </c>
      <c r="G350" s="35">
        <v>0</v>
      </c>
      <c r="H350" s="72">
        <v>0</v>
      </c>
      <c r="I350" s="33">
        <f t="shared" si="116"/>
        <v>0</v>
      </c>
    </row>
    <row r="351" spans="1:9">
      <c r="A351" s="602"/>
      <c r="B351" s="68"/>
      <c r="C351" s="609" t="s">
        <v>109</v>
      </c>
      <c r="D351" s="34" t="s">
        <v>48</v>
      </c>
      <c r="E351" s="35">
        <v>1500000</v>
      </c>
      <c r="F351" s="35">
        <v>0</v>
      </c>
      <c r="G351" s="35">
        <v>0</v>
      </c>
      <c r="H351" s="72">
        <v>0</v>
      </c>
      <c r="I351" s="33">
        <f t="shared" si="114"/>
        <v>1500000</v>
      </c>
    </row>
    <row r="352" spans="1:9">
      <c r="A352" s="602"/>
      <c r="B352" s="68"/>
      <c r="C352" s="607"/>
      <c r="D352" s="34" t="s">
        <v>46</v>
      </c>
      <c r="E352" s="35">
        <v>1500000</v>
      </c>
      <c r="F352" s="35">
        <v>0</v>
      </c>
      <c r="G352" s="35">
        <v>0</v>
      </c>
      <c r="H352" s="72">
        <v>0</v>
      </c>
      <c r="I352" s="33">
        <f t="shared" si="114"/>
        <v>1500000</v>
      </c>
    </row>
    <row r="353" spans="1:11">
      <c r="A353" s="602"/>
      <c r="B353" s="68"/>
      <c r="C353" s="608"/>
      <c r="D353" s="34" t="s">
        <v>50</v>
      </c>
      <c r="E353" s="35">
        <f>E352-E351</f>
        <v>0</v>
      </c>
      <c r="F353" s="35">
        <v>0</v>
      </c>
      <c r="G353" s="35">
        <v>0</v>
      </c>
      <c r="H353" s="72">
        <v>0</v>
      </c>
      <c r="I353" s="33">
        <f t="shared" si="114"/>
        <v>0</v>
      </c>
    </row>
    <row r="354" spans="1:11">
      <c r="A354" s="602"/>
      <c r="B354" s="68"/>
      <c r="C354" s="609" t="s">
        <v>150</v>
      </c>
      <c r="D354" s="34" t="s">
        <v>48</v>
      </c>
      <c r="E354" s="35">
        <v>300000</v>
      </c>
      <c r="F354" s="35">
        <v>0</v>
      </c>
      <c r="G354" s="35">
        <v>0</v>
      </c>
      <c r="H354" s="72">
        <v>0</v>
      </c>
      <c r="I354" s="33">
        <f t="shared" ref="I354:I356" si="117">SUM(E354:H354)</f>
        <v>300000</v>
      </c>
    </row>
    <row r="355" spans="1:11">
      <c r="A355" s="602"/>
      <c r="B355" s="68"/>
      <c r="C355" s="607"/>
      <c r="D355" s="34" t="s">
        <v>46</v>
      </c>
      <c r="E355" s="35">
        <v>300000</v>
      </c>
      <c r="F355" s="35">
        <v>0</v>
      </c>
      <c r="G355" s="35">
        <v>0</v>
      </c>
      <c r="H355" s="72">
        <v>0</v>
      </c>
      <c r="I355" s="33">
        <f t="shared" si="117"/>
        <v>300000</v>
      </c>
    </row>
    <row r="356" spans="1:11">
      <c r="A356" s="602"/>
      <c r="B356" s="68"/>
      <c r="C356" s="608"/>
      <c r="D356" s="34" t="s">
        <v>50</v>
      </c>
      <c r="E356" s="35">
        <f>E355-E354</f>
        <v>0</v>
      </c>
      <c r="F356" s="35">
        <v>0</v>
      </c>
      <c r="G356" s="35">
        <v>0</v>
      </c>
      <c r="H356" s="72">
        <v>0</v>
      </c>
      <c r="I356" s="33">
        <f t="shared" si="117"/>
        <v>0</v>
      </c>
    </row>
    <row r="357" spans="1:11">
      <c r="A357" s="602"/>
      <c r="B357" s="68"/>
      <c r="C357" s="62"/>
      <c r="D357" s="63" t="s">
        <v>48</v>
      </c>
      <c r="E357" s="64">
        <f>E327+E330+E333+E336+E339+E345+E348+E351+E342+E354</f>
        <v>111126000</v>
      </c>
      <c r="F357" s="64">
        <f t="shared" ref="F357:I357" si="118">F327+F330+F333+F336+F339+F345+F348+F351+F342+F354</f>
        <v>0</v>
      </c>
      <c r="G357" s="64">
        <f t="shared" si="118"/>
        <v>0</v>
      </c>
      <c r="H357" s="64">
        <f t="shared" si="118"/>
        <v>0</v>
      </c>
      <c r="I357" s="64">
        <f t="shared" si="118"/>
        <v>111126000</v>
      </c>
    </row>
    <row r="358" spans="1:11">
      <c r="A358" s="602"/>
      <c r="B358" s="68"/>
      <c r="C358" s="62" t="s">
        <v>33</v>
      </c>
      <c r="D358" s="63" t="s">
        <v>46</v>
      </c>
      <c r="E358" s="64">
        <f t="shared" ref="E358:I358" si="119">E328+E331+E334+E337+E340+E346+E349+E352+E343+E355</f>
        <v>107555390</v>
      </c>
      <c r="F358" s="64">
        <f t="shared" si="119"/>
        <v>0</v>
      </c>
      <c r="G358" s="64">
        <f t="shared" si="119"/>
        <v>0</v>
      </c>
      <c r="H358" s="64">
        <f t="shared" si="119"/>
        <v>0</v>
      </c>
      <c r="I358" s="64">
        <f t="shared" si="119"/>
        <v>107555390</v>
      </c>
    </row>
    <row r="359" spans="1:11">
      <c r="A359" s="602"/>
      <c r="B359" s="76"/>
      <c r="C359" s="67"/>
      <c r="D359" s="63" t="s">
        <v>50</v>
      </c>
      <c r="E359" s="64">
        <f t="shared" ref="E359:I359" si="120">E329+E332+E335+E338+E341+E347+E350+E353+E344+E356</f>
        <v>-3570610</v>
      </c>
      <c r="F359" s="64">
        <f t="shared" si="120"/>
        <v>0</v>
      </c>
      <c r="G359" s="64">
        <f t="shared" si="120"/>
        <v>0</v>
      </c>
      <c r="H359" s="64">
        <f t="shared" si="120"/>
        <v>0</v>
      </c>
      <c r="I359" s="64">
        <f t="shared" si="120"/>
        <v>-3570610</v>
      </c>
    </row>
    <row r="360" spans="1:11">
      <c r="A360" s="602"/>
      <c r="B360" s="582" t="s">
        <v>7</v>
      </c>
      <c r="C360" s="583"/>
      <c r="D360" s="40" t="s">
        <v>48</v>
      </c>
      <c r="E360" s="41">
        <f t="shared" ref="E360:I362" si="121">E273+E285+E291+E306+E312+E324+E357</f>
        <v>320888000</v>
      </c>
      <c r="F360" s="41">
        <f t="shared" si="121"/>
        <v>0</v>
      </c>
      <c r="G360" s="41">
        <f t="shared" si="121"/>
        <v>0</v>
      </c>
      <c r="H360" s="41">
        <f t="shared" si="121"/>
        <v>0</v>
      </c>
      <c r="I360" s="41">
        <f t="shared" si="121"/>
        <v>320888000</v>
      </c>
    </row>
    <row r="361" spans="1:11">
      <c r="A361" s="602"/>
      <c r="B361" s="584"/>
      <c r="C361" s="585"/>
      <c r="D361" s="40" t="s">
        <v>46</v>
      </c>
      <c r="E361" s="41">
        <f t="shared" si="121"/>
        <v>288982160</v>
      </c>
      <c r="F361" s="41">
        <f t="shared" si="121"/>
        <v>0</v>
      </c>
      <c r="G361" s="41">
        <f t="shared" si="121"/>
        <v>0</v>
      </c>
      <c r="H361" s="41">
        <f t="shared" si="121"/>
        <v>0</v>
      </c>
      <c r="I361" s="42">
        <f t="shared" si="121"/>
        <v>288982160</v>
      </c>
    </row>
    <row r="362" spans="1:11">
      <c r="A362" s="602"/>
      <c r="B362" s="586"/>
      <c r="C362" s="587"/>
      <c r="D362" s="40" t="s">
        <v>50</v>
      </c>
      <c r="E362" s="41">
        <f t="shared" si="121"/>
        <v>-31905840</v>
      </c>
      <c r="F362" s="41">
        <f t="shared" si="121"/>
        <v>0</v>
      </c>
      <c r="G362" s="41">
        <f t="shared" si="121"/>
        <v>0</v>
      </c>
      <c r="H362" s="41">
        <f t="shared" si="121"/>
        <v>0</v>
      </c>
      <c r="I362" s="42">
        <f t="shared" si="121"/>
        <v>-31905840</v>
      </c>
    </row>
    <row r="363" spans="1:11">
      <c r="A363" s="602"/>
      <c r="B363" s="690" t="s">
        <v>82</v>
      </c>
      <c r="C363" s="604" t="s">
        <v>96</v>
      </c>
      <c r="D363" s="34" t="s">
        <v>48</v>
      </c>
      <c r="E363" s="35">
        <v>0</v>
      </c>
      <c r="F363" s="72">
        <v>0</v>
      </c>
      <c r="G363" s="72">
        <v>0</v>
      </c>
      <c r="H363" s="72">
        <v>200000</v>
      </c>
      <c r="I363" s="33">
        <f t="shared" ref="I363:I364" si="122">SUM(E363:H363)</f>
        <v>200000</v>
      </c>
    </row>
    <row r="364" spans="1:11">
      <c r="A364" s="602"/>
      <c r="B364" s="621"/>
      <c r="C364" s="572"/>
      <c r="D364" s="34" t="s">
        <v>46</v>
      </c>
      <c r="E364" s="35">
        <v>0</v>
      </c>
      <c r="F364" s="72">
        <v>0</v>
      </c>
      <c r="G364" s="72">
        <v>0</v>
      </c>
      <c r="H364" s="72">
        <v>200000</v>
      </c>
      <c r="I364" s="33">
        <f t="shared" si="122"/>
        <v>200000</v>
      </c>
    </row>
    <row r="365" spans="1:11">
      <c r="A365" s="602"/>
      <c r="B365" s="621"/>
      <c r="C365" s="605"/>
      <c r="D365" s="34" t="s">
        <v>50</v>
      </c>
      <c r="E365" s="35">
        <v>0</v>
      </c>
      <c r="F365" s="72">
        <v>0</v>
      </c>
      <c r="G365" s="72">
        <v>0</v>
      </c>
      <c r="H365" s="72">
        <f>H363-H364</f>
        <v>0</v>
      </c>
      <c r="I365" s="33">
        <f>I364-I363</f>
        <v>0</v>
      </c>
      <c r="K365" s="23"/>
    </row>
    <row r="366" spans="1:11">
      <c r="A366" s="602"/>
      <c r="B366" s="70"/>
      <c r="C366" s="606" t="s">
        <v>97</v>
      </c>
      <c r="D366" s="34" t="s">
        <v>48</v>
      </c>
      <c r="E366" s="35">
        <v>0</v>
      </c>
      <c r="F366" s="72">
        <v>0</v>
      </c>
      <c r="G366" s="72">
        <v>0</v>
      </c>
      <c r="H366" s="72">
        <v>800000</v>
      </c>
      <c r="I366" s="33">
        <f t="shared" si="114"/>
        <v>800000</v>
      </c>
    </row>
    <row r="367" spans="1:11">
      <c r="A367" s="602"/>
      <c r="B367" s="70"/>
      <c r="C367" s="607"/>
      <c r="D367" s="34" t="s">
        <v>46</v>
      </c>
      <c r="E367" s="35">
        <v>0</v>
      </c>
      <c r="F367" s="72">
        <v>0</v>
      </c>
      <c r="G367" s="72">
        <v>0</v>
      </c>
      <c r="H367" s="72">
        <v>800000</v>
      </c>
      <c r="I367" s="33">
        <f t="shared" si="114"/>
        <v>800000</v>
      </c>
    </row>
    <row r="368" spans="1:11">
      <c r="A368" s="602"/>
      <c r="B368" s="70"/>
      <c r="C368" s="608"/>
      <c r="D368" s="34" t="s">
        <v>50</v>
      </c>
      <c r="E368" s="35">
        <v>0</v>
      </c>
      <c r="F368" s="72">
        <v>0</v>
      </c>
      <c r="G368" s="72">
        <v>0</v>
      </c>
      <c r="H368" s="72">
        <f>H367-H366</f>
        <v>0</v>
      </c>
      <c r="I368" s="33">
        <f t="shared" si="114"/>
        <v>0</v>
      </c>
    </row>
    <row r="369" spans="1:9">
      <c r="A369" s="602"/>
      <c r="B369" s="70"/>
      <c r="C369" s="609" t="s">
        <v>98</v>
      </c>
      <c r="D369" s="34" t="s">
        <v>48</v>
      </c>
      <c r="E369" s="35">
        <v>0</v>
      </c>
      <c r="F369" s="72">
        <v>0</v>
      </c>
      <c r="G369" s="72">
        <v>0</v>
      </c>
      <c r="H369" s="72">
        <v>420000</v>
      </c>
      <c r="I369" s="33">
        <f t="shared" si="114"/>
        <v>420000</v>
      </c>
    </row>
    <row r="370" spans="1:9">
      <c r="A370" s="602"/>
      <c r="B370" s="70"/>
      <c r="C370" s="607"/>
      <c r="D370" s="34" t="s">
        <v>46</v>
      </c>
      <c r="E370" s="35">
        <v>0</v>
      </c>
      <c r="F370" s="72">
        <v>0</v>
      </c>
      <c r="G370" s="72">
        <v>0</v>
      </c>
      <c r="H370" s="72">
        <v>420000</v>
      </c>
      <c r="I370" s="33">
        <f t="shared" si="114"/>
        <v>420000</v>
      </c>
    </row>
    <row r="371" spans="1:9">
      <c r="A371" s="602"/>
      <c r="B371" s="70"/>
      <c r="C371" s="608"/>
      <c r="D371" s="34" t="s">
        <v>50</v>
      </c>
      <c r="E371" s="35">
        <v>0</v>
      </c>
      <c r="F371" s="72">
        <v>0</v>
      </c>
      <c r="G371" s="72">
        <v>0</v>
      </c>
      <c r="H371" s="72">
        <f>H370-H369</f>
        <v>0</v>
      </c>
      <c r="I371" s="33">
        <f t="shared" si="114"/>
        <v>0</v>
      </c>
    </row>
    <row r="372" spans="1:9">
      <c r="A372" s="602"/>
      <c r="B372" s="70"/>
      <c r="C372" s="609" t="s">
        <v>99</v>
      </c>
      <c r="D372" s="34" t="s">
        <v>48</v>
      </c>
      <c r="E372" s="35">
        <v>0</v>
      </c>
      <c r="F372" s="72">
        <v>0</v>
      </c>
      <c r="G372" s="72">
        <v>0</v>
      </c>
      <c r="H372" s="72">
        <v>0</v>
      </c>
      <c r="I372" s="33">
        <f t="shared" ref="I372:I374" si="123">SUM(E372:H372)</f>
        <v>0</v>
      </c>
    </row>
    <row r="373" spans="1:9">
      <c r="A373" s="602"/>
      <c r="B373" s="70"/>
      <c r="C373" s="607"/>
      <c r="D373" s="34" t="s">
        <v>46</v>
      </c>
      <c r="E373" s="35">
        <v>0</v>
      </c>
      <c r="F373" s="72">
        <v>0</v>
      </c>
      <c r="G373" s="72">
        <v>0</v>
      </c>
      <c r="H373" s="72">
        <v>0</v>
      </c>
      <c r="I373" s="33">
        <f t="shared" si="123"/>
        <v>0</v>
      </c>
    </row>
    <row r="374" spans="1:9">
      <c r="A374" s="602"/>
      <c r="B374" s="70"/>
      <c r="C374" s="608"/>
      <c r="D374" s="34" t="s">
        <v>50</v>
      </c>
      <c r="E374" s="35">
        <v>0</v>
      </c>
      <c r="F374" s="72">
        <v>0</v>
      </c>
      <c r="G374" s="72">
        <v>0</v>
      </c>
      <c r="H374" s="72">
        <f>H373-H372</f>
        <v>0</v>
      </c>
      <c r="I374" s="33">
        <f t="shared" si="123"/>
        <v>0</v>
      </c>
    </row>
    <row r="375" spans="1:9">
      <c r="A375" s="602"/>
      <c r="B375" s="582" t="s">
        <v>7</v>
      </c>
      <c r="C375" s="583"/>
      <c r="D375" s="40" t="s">
        <v>48</v>
      </c>
      <c r="E375" s="41">
        <v>0</v>
      </c>
      <c r="F375" s="41">
        <v>0</v>
      </c>
      <c r="G375" s="41">
        <v>0</v>
      </c>
      <c r="H375" s="41">
        <f t="shared" ref="H375:I377" si="124">H363+H366+H369+H372</f>
        <v>1420000</v>
      </c>
      <c r="I375" s="42">
        <f t="shared" si="124"/>
        <v>1420000</v>
      </c>
    </row>
    <row r="376" spans="1:9">
      <c r="A376" s="602"/>
      <c r="B376" s="584"/>
      <c r="C376" s="585"/>
      <c r="D376" s="40" t="s">
        <v>46</v>
      </c>
      <c r="E376" s="41">
        <v>0</v>
      </c>
      <c r="F376" s="41">
        <v>0</v>
      </c>
      <c r="G376" s="41">
        <v>0</v>
      </c>
      <c r="H376" s="41">
        <f t="shared" si="124"/>
        <v>1420000</v>
      </c>
      <c r="I376" s="42">
        <f t="shared" si="124"/>
        <v>1420000</v>
      </c>
    </row>
    <row r="377" spans="1:9">
      <c r="A377" s="602"/>
      <c r="B377" s="586"/>
      <c r="C377" s="587"/>
      <c r="D377" s="40" t="s">
        <v>50</v>
      </c>
      <c r="E377" s="41">
        <v>0</v>
      </c>
      <c r="F377" s="41">
        <v>0</v>
      </c>
      <c r="G377" s="41">
        <v>0</v>
      </c>
      <c r="H377" s="41">
        <f t="shared" si="124"/>
        <v>0</v>
      </c>
      <c r="I377" s="42">
        <f t="shared" si="124"/>
        <v>0</v>
      </c>
    </row>
    <row r="378" spans="1:9">
      <c r="A378" s="602"/>
      <c r="B378" s="691" t="s">
        <v>132</v>
      </c>
      <c r="C378" s="571" t="s">
        <v>133</v>
      </c>
      <c r="D378" s="34" t="s">
        <v>48</v>
      </c>
      <c r="E378" s="35">
        <f>E373-E374</f>
        <v>0</v>
      </c>
      <c r="F378" s="35">
        <v>0</v>
      </c>
      <c r="G378" s="35">
        <f>G373-G374</f>
        <v>0</v>
      </c>
      <c r="H378" s="35">
        <v>0</v>
      </c>
      <c r="I378" s="33">
        <f t="shared" ref="I378:I380" si="125">SUM(E378:H378)</f>
        <v>0</v>
      </c>
    </row>
    <row r="379" spans="1:9">
      <c r="A379" s="602"/>
      <c r="B379" s="692"/>
      <c r="C379" s="572"/>
      <c r="D379" s="34" t="s">
        <v>46</v>
      </c>
      <c r="E379" s="35">
        <f>E374-E378</f>
        <v>0</v>
      </c>
      <c r="F379" s="35">
        <v>583000</v>
      </c>
      <c r="G379" s="35">
        <f>G374-G378</f>
        <v>0</v>
      </c>
      <c r="H379" s="35">
        <v>0</v>
      </c>
      <c r="I379" s="33">
        <f t="shared" si="125"/>
        <v>583000</v>
      </c>
    </row>
    <row r="380" spans="1:9">
      <c r="A380" s="602"/>
      <c r="B380" s="692"/>
      <c r="C380" s="572"/>
      <c r="D380" s="34" t="s">
        <v>77</v>
      </c>
      <c r="E380" s="35">
        <f t="shared" ref="E380" si="126">E378-E379</f>
        <v>0</v>
      </c>
      <c r="F380" s="35">
        <f>F379-F378</f>
        <v>583000</v>
      </c>
      <c r="G380" s="35">
        <f t="shared" ref="G380" si="127">G378-G379</f>
        <v>0</v>
      </c>
      <c r="H380" s="35">
        <v>0</v>
      </c>
      <c r="I380" s="33">
        <f t="shared" si="125"/>
        <v>583000</v>
      </c>
    </row>
    <row r="381" spans="1:9">
      <c r="A381" s="602"/>
      <c r="B381" s="691" t="s">
        <v>131</v>
      </c>
      <c r="C381" s="571" t="s">
        <v>134</v>
      </c>
      <c r="D381" s="34" t="s">
        <v>48</v>
      </c>
      <c r="E381" s="35"/>
      <c r="F381" s="35">
        <v>0</v>
      </c>
      <c r="G381" s="35">
        <v>0</v>
      </c>
      <c r="H381" s="35">
        <v>0</v>
      </c>
      <c r="I381" s="33">
        <f t="shared" ref="I381:I383" si="128">SUM(E381:H381)</f>
        <v>0</v>
      </c>
    </row>
    <row r="382" spans="1:9">
      <c r="A382" s="602"/>
      <c r="B382" s="692"/>
      <c r="C382" s="572"/>
      <c r="D382" s="34" t="s">
        <v>46</v>
      </c>
      <c r="E382" s="35"/>
      <c r="F382" s="35">
        <v>1388000</v>
      </c>
      <c r="G382" s="35">
        <v>0</v>
      </c>
      <c r="H382" s="35">
        <v>0</v>
      </c>
      <c r="I382" s="33">
        <f t="shared" si="128"/>
        <v>1388000</v>
      </c>
    </row>
    <row r="383" spans="1:9">
      <c r="A383" s="602"/>
      <c r="B383" s="692"/>
      <c r="C383" s="572"/>
      <c r="D383" s="34" t="s">
        <v>77</v>
      </c>
      <c r="E383" s="35"/>
      <c r="F383" s="35">
        <f>F382-F381</f>
        <v>1388000</v>
      </c>
      <c r="G383" s="35">
        <v>0</v>
      </c>
      <c r="H383" s="35">
        <v>0</v>
      </c>
      <c r="I383" s="33">
        <f t="shared" si="128"/>
        <v>1388000</v>
      </c>
    </row>
    <row r="384" spans="1:9">
      <c r="A384" s="602"/>
      <c r="B384" s="582" t="s">
        <v>7</v>
      </c>
      <c r="C384" s="583"/>
      <c r="D384" s="40" t="s">
        <v>48</v>
      </c>
      <c r="E384" s="41">
        <v>0</v>
      </c>
      <c r="F384" s="41">
        <f>F378+F381</f>
        <v>0</v>
      </c>
      <c r="G384" s="41">
        <f t="shared" ref="G384:I384" si="129">G378+G381</f>
        <v>0</v>
      </c>
      <c r="H384" s="41">
        <f t="shared" si="129"/>
        <v>0</v>
      </c>
      <c r="I384" s="42">
        <f t="shared" si="129"/>
        <v>0</v>
      </c>
    </row>
    <row r="385" spans="1:10">
      <c r="A385" s="602"/>
      <c r="B385" s="584"/>
      <c r="C385" s="585"/>
      <c r="D385" s="40" t="s">
        <v>46</v>
      </c>
      <c r="E385" s="41">
        <v>0</v>
      </c>
      <c r="F385" s="41">
        <f t="shared" ref="F385:I385" si="130">F379+F382</f>
        <v>1971000</v>
      </c>
      <c r="G385" s="41">
        <f t="shared" si="130"/>
        <v>0</v>
      </c>
      <c r="H385" s="41">
        <f t="shared" si="130"/>
        <v>0</v>
      </c>
      <c r="I385" s="42">
        <f t="shared" si="130"/>
        <v>1971000</v>
      </c>
    </row>
    <row r="386" spans="1:10">
      <c r="A386" s="602"/>
      <c r="B386" s="586"/>
      <c r="C386" s="587"/>
      <c r="D386" s="40" t="s">
        <v>50</v>
      </c>
      <c r="E386" s="41">
        <v>0</v>
      </c>
      <c r="F386" s="41">
        <f>F385-F384</f>
        <v>1971000</v>
      </c>
      <c r="G386" s="41">
        <f t="shared" ref="G386:I386" si="131">G380+G383</f>
        <v>0</v>
      </c>
      <c r="H386" s="41">
        <f t="shared" si="131"/>
        <v>0</v>
      </c>
      <c r="I386" s="42">
        <f t="shared" si="131"/>
        <v>1971000</v>
      </c>
    </row>
    <row r="387" spans="1:10">
      <c r="A387" s="602"/>
      <c r="B387" s="588" t="s">
        <v>139</v>
      </c>
      <c r="C387" s="571" t="s">
        <v>140</v>
      </c>
      <c r="D387" s="34" t="s">
        <v>48</v>
      </c>
      <c r="E387" s="35">
        <f>E382-E383</f>
        <v>0</v>
      </c>
      <c r="F387" s="35">
        <v>0</v>
      </c>
      <c r="G387" s="35">
        <v>3520000</v>
      </c>
      <c r="H387" s="35">
        <v>0</v>
      </c>
      <c r="I387" s="33">
        <f t="shared" ref="I387:I389" si="132">SUM(E387:H387)</f>
        <v>3520000</v>
      </c>
    </row>
    <row r="388" spans="1:10">
      <c r="A388" s="602"/>
      <c r="B388" s="589"/>
      <c r="C388" s="572"/>
      <c r="D388" s="34" t="s">
        <v>46</v>
      </c>
      <c r="E388" s="35">
        <f>E383-E387</f>
        <v>0</v>
      </c>
      <c r="F388" s="35">
        <v>0</v>
      </c>
      <c r="G388" s="35">
        <v>3520000</v>
      </c>
      <c r="H388" s="35">
        <v>0</v>
      </c>
      <c r="I388" s="33">
        <f t="shared" si="132"/>
        <v>3520000</v>
      </c>
    </row>
    <row r="389" spans="1:10">
      <c r="A389" s="602"/>
      <c r="B389" s="590"/>
      <c r="C389" s="572"/>
      <c r="D389" s="34" t="s">
        <v>77</v>
      </c>
      <c r="E389" s="35">
        <f t="shared" ref="E389" si="133">E387-E388</f>
        <v>0</v>
      </c>
      <c r="F389" s="35">
        <v>0</v>
      </c>
      <c r="G389" s="35">
        <f>G388-G387</f>
        <v>0</v>
      </c>
      <c r="H389" s="35">
        <v>0</v>
      </c>
      <c r="I389" s="33">
        <f t="shared" si="132"/>
        <v>0</v>
      </c>
    </row>
    <row r="390" spans="1:10" s="22" customFormat="1">
      <c r="A390" s="602"/>
      <c r="B390" s="582" t="s">
        <v>7</v>
      </c>
      <c r="C390" s="583"/>
      <c r="D390" s="40" t="s">
        <v>48</v>
      </c>
      <c r="E390" s="41">
        <v>0</v>
      </c>
      <c r="F390" s="41"/>
      <c r="G390" s="41">
        <f>G387</f>
        <v>3520000</v>
      </c>
      <c r="H390" s="41">
        <f t="shared" ref="H390:I390" si="134">H387</f>
        <v>0</v>
      </c>
      <c r="I390" s="42">
        <f t="shared" si="134"/>
        <v>3520000</v>
      </c>
    </row>
    <row r="391" spans="1:10" s="22" customFormat="1">
      <c r="A391" s="602"/>
      <c r="B391" s="584"/>
      <c r="C391" s="585"/>
      <c r="D391" s="40" t="s">
        <v>46</v>
      </c>
      <c r="E391" s="41">
        <v>0</v>
      </c>
      <c r="F391" s="41"/>
      <c r="G391" s="41">
        <f t="shared" ref="G391:I391" si="135">G388</f>
        <v>3520000</v>
      </c>
      <c r="H391" s="41">
        <f t="shared" si="135"/>
        <v>0</v>
      </c>
      <c r="I391" s="42">
        <f t="shared" si="135"/>
        <v>3520000</v>
      </c>
    </row>
    <row r="392" spans="1:10" s="22" customFormat="1">
      <c r="A392" s="603"/>
      <c r="B392" s="586"/>
      <c r="C392" s="587"/>
      <c r="D392" s="40" t="s">
        <v>50</v>
      </c>
      <c r="E392" s="41">
        <v>0</v>
      </c>
      <c r="F392" s="41"/>
      <c r="G392" s="41">
        <f t="shared" ref="G392:I392" si="136">G389</f>
        <v>0</v>
      </c>
      <c r="H392" s="41">
        <f t="shared" si="136"/>
        <v>0</v>
      </c>
      <c r="I392" s="42">
        <f t="shared" si="136"/>
        <v>0</v>
      </c>
    </row>
    <row r="393" spans="1:10">
      <c r="A393" s="596" t="s">
        <v>136</v>
      </c>
      <c r="B393" s="599" t="s">
        <v>7</v>
      </c>
      <c r="C393" s="600"/>
      <c r="D393" s="54" t="s">
        <v>48</v>
      </c>
      <c r="E393" s="55">
        <f t="shared" ref="E393:I395" si="137">E360+E375+E384+E390</f>
        <v>320888000</v>
      </c>
      <c r="F393" s="55">
        <f t="shared" si="137"/>
        <v>0</v>
      </c>
      <c r="G393" s="55">
        <f t="shared" si="137"/>
        <v>3520000</v>
      </c>
      <c r="H393" s="55">
        <f t="shared" si="137"/>
        <v>1420000</v>
      </c>
      <c r="I393" s="59">
        <f t="shared" si="137"/>
        <v>325828000</v>
      </c>
      <c r="J393" s="23"/>
    </row>
    <row r="394" spans="1:10">
      <c r="A394" s="597"/>
      <c r="B394" s="599"/>
      <c r="C394" s="600"/>
      <c r="D394" s="54" t="s">
        <v>46</v>
      </c>
      <c r="E394" s="55">
        <f t="shared" si="137"/>
        <v>288982160</v>
      </c>
      <c r="F394" s="55">
        <f t="shared" si="137"/>
        <v>1971000</v>
      </c>
      <c r="G394" s="55">
        <f t="shared" si="137"/>
        <v>3520000</v>
      </c>
      <c r="H394" s="55">
        <f t="shared" si="137"/>
        <v>1420000</v>
      </c>
      <c r="I394" s="59">
        <f t="shared" si="137"/>
        <v>295893160</v>
      </c>
    </row>
    <row r="395" spans="1:10">
      <c r="A395" s="598"/>
      <c r="B395" s="599"/>
      <c r="C395" s="600"/>
      <c r="D395" s="54" t="s">
        <v>50</v>
      </c>
      <c r="E395" s="55">
        <f t="shared" si="137"/>
        <v>-31905840</v>
      </c>
      <c r="F395" s="55">
        <f t="shared" si="137"/>
        <v>1971000</v>
      </c>
      <c r="G395" s="55">
        <f t="shared" si="137"/>
        <v>0</v>
      </c>
      <c r="H395" s="55">
        <f t="shared" si="137"/>
        <v>0</v>
      </c>
      <c r="I395" s="59">
        <f t="shared" si="137"/>
        <v>-29934840</v>
      </c>
    </row>
    <row r="396" spans="1:10">
      <c r="A396" s="601"/>
      <c r="B396" s="588" t="s">
        <v>100</v>
      </c>
      <c r="C396" s="571" t="s">
        <v>83</v>
      </c>
      <c r="D396" s="34" t="s">
        <v>48</v>
      </c>
      <c r="E396" s="15">
        <v>0</v>
      </c>
      <c r="F396" s="15">
        <v>0</v>
      </c>
      <c r="G396" s="16">
        <v>0</v>
      </c>
      <c r="H396" s="15">
        <v>0</v>
      </c>
      <c r="I396" s="17">
        <f t="shared" ref="I396:I398" si="138">SUM(E396:H396)</f>
        <v>0</v>
      </c>
    </row>
    <row r="397" spans="1:10">
      <c r="A397" s="602"/>
      <c r="B397" s="589"/>
      <c r="C397" s="572"/>
      <c r="D397" s="34" t="s">
        <v>46</v>
      </c>
      <c r="E397" s="15">
        <v>1480</v>
      </c>
      <c r="F397" s="15">
        <v>373467</v>
      </c>
      <c r="G397" s="16">
        <v>0</v>
      </c>
      <c r="H397" s="15">
        <v>0</v>
      </c>
      <c r="I397" s="17">
        <f t="shared" si="138"/>
        <v>374947</v>
      </c>
    </row>
    <row r="398" spans="1:10">
      <c r="A398" s="603"/>
      <c r="B398" s="590"/>
      <c r="C398" s="572"/>
      <c r="D398" s="34" t="s">
        <v>77</v>
      </c>
      <c r="E398" s="15">
        <f>E397-E396</f>
        <v>1480</v>
      </c>
      <c r="F398" s="15">
        <f>F397-F396</f>
        <v>373467</v>
      </c>
      <c r="G398" s="16">
        <v>0</v>
      </c>
      <c r="H398" s="15">
        <v>0</v>
      </c>
      <c r="I398" s="17">
        <f t="shared" si="138"/>
        <v>374947</v>
      </c>
    </row>
    <row r="399" spans="1:10">
      <c r="A399" s="573" t="s">
        <v>83</v>
      </c>
      <c r="B399" s="574" t="s">
        <v>84</v>
      </c>
      <c r="C399" s="575"/>
      <c r="D399" s="77" t="s">
        <v>48</v>
      </c>
      <c r="E399" s="78">
        <f>E396</f>
        <v>0</v>
      </c>
      <c r="F399" s="78">
        <f t="shared" ref="F399:I399" si="139">F396</f>
        <v>0</v>
      </c>
      <c r="G399" s="78">
        <f t="shared" si="139"/>
        <v>0</v>
      </c>
      <c r="H399" s="78">
        <v>0</v>
      </c>
      <c r="I399" s="79">
        <f t="shared" si="139"/>
        <v>0</v>
      </c>
    </row>
    <row r="400" spans="1:10">
      <c r="A400" s="573"/>
      <c r="B400" s="576"/>
      <c r="C400" s="577"/>
      <c r="D400" s="77" t="s">
        <v>46</v>
      </c>
      <c r="E400" s="78">
        <f t="shared" ref="E400:I400" si="140">E397</f>
        <v>1480</v>
      </c>
      <c r="F400" s="78">
        <f t="shared" si="140"/>
        <v>373467</v>
      </c>
      <c r="G400" s="78">
        <f t="shared" si="140"/>
        <v>0</v>
      </c>
      <c r="H400" s="78">
        <f t="shared" si="140"/>
        <v>0</v>
      </c>
      <c r="I400" s="79">
        <f t="shared" si="140"/>
        <v>374947</v>
      </c>
    </row>
    <row r="401" spans="1:9">
      <c r="A401" s="573"/>
      <c r="B401" s="576"/>
      <c r="C401" s="578"/>
      <c r="D401" s="77" t="s">
        <v>50</v>
      </c>
      <c r="E401" s="78">
        <f t="shared" ref="E401:I401" si="141">E398</f>
        <v>1480</v>
      </c>
      <c r="F401" s="78">
        <f t="shared" si="141"/>
        <v>373467</v>
      </c>
      <c r="G401" s="78">
        <f t="shared" si="141"/>
        <v>0</v>
      </c>
      <c r="H401" s="78">
        <v>0</v>
      </c>
      <c r="I401" s="79">
        <f t="shared" si="141"/>
        <v>374947</v>
      </c>
    </row>
    <row r="402" spans="1:9">
      <c r="A402" s="593"/>
      <c r="B402" s="591" t="s">
        <v>137</v>
      </c>
      <c r="C402" s="579" t="s">
        <v>177</v>
      </c>
      <c r="D402" s="80" t="s">
        <v>48</v>
      </c>
      <c r="E402" s="74">
        <v>0</v>
      </c>
      <c r="F402" s="74">
        <v>675821</v>
      </c>
      <c r="G402" s="74">
        <v>0</v>
      </c>
      <c r="H402" s="74">
        <v>0</v>
      </c>
      <c r="I402" s="73">
        <f t="shared" ref="I402:I407" si="142">SUM(E402:H402)</f>
        <v>675821</v>
      </c>
    </row>
    <row r="403" spans="1:9">
      <c r="A403" s="594"/>
      <c r="B403" s="592"/>
      <c r="C403" s="580"/>
      <c r="D403" s="80" t="s">
        <v>46</v>
      </c>
      <c r="E403" s="74">
        <v>0</v>
      </c>
      <c r="F403" s="74">
        <v>18000</v>
      </c>
      <c r="G403" s="74">
        <v>0</v>
      </c>
      <c r="H403" s="74">
        <v>0</v>
      </c>
      <c r="I403" s="73">
        <f t="shared" si="142"/>
        <v>18000</v>
      </c>
    </row>
    <row r="404" spans="1:9">
      <c r="A404" s="594"/>
      <c r="B404" s="592"/>
      <c r="C404" s="581"/>
      <c r="D404" s="80" t="s">
        <v>50</v>
      </c>
      <c r="E404" s="74">
        <v>0</v>
      </c>
      <c r="F404" s="74">
        <f>F403-F402</f>
        <v>-657821</v>
      </c>
      <c r="G404" s="74">
        <v>0</v>
      </c>
      <c r="H404" s="74">
        <v>0</v>
      </c>
      <c r="I404" s="73">
        <f t="shared" si="142"/>
        <v>-657821</v>
      </c>
    </row>
    <row r="405" spans="1:9">
      <c r="A405" s="594"/>
      <c r="B405" s="81"/>
      <c r="C405" s="610" t="s">
        <v>178</v>
      </c>
      <c r="D405" s="34" t="s">
        <v>48</v>
      </c>
      <c r="E405" s="74">
        <v>0</v>
      </c>
      <c r="F405" s="74">
        <v>0</v>
      </c>
      <c r="G405" s="74">
        <v>0</v>
      </c>
      <c r="H405" s="74">
        <v>6524097</v>
      </c>
      <c r="I405" s="33">
        <f t="shared" si="142"/>
        <v>6524097</v>
      </c>
    </row>
    <row r="406" spans="1:9">
      <c r="A406" s="594"/>
      <c r="B406" s="47"/>
      <c r="C406" s="611"/>
      <c r="D406" s="34" t="s">
        <v>46</v>
      </c>
      <c r="E406" s="74">
        <v>0</v>
      </c>
      <c r="F406" s="74">
        <v>0</v>
      </c>
      <c r="G406" s="74">
        <v>0</v>
      </c>
      <c r="H406" s="72">
        <v>1000000</v>
      </c>
      <c r="I406" s="33">
        <f>SUM(E406:H406)</f>
        <v>1000000</v>
      </c>
    </row>
    <row r="407" spans="1:9">
      <c r="A407" s="595"/>
      <c r="B407" s="66"/>
      <c r="C407" s="612"/>
      <c r="D407" s="34" t="s">
        <v>50</v>
      </c>
      <c r="E407" s="74">
        <v>0</v>
      </c>
      <c r="F407" s="74">
        <v>0</v>
      </c>
      <c r="G407" s="74">
        <v>0</v>
      </c>
      <c r="H407" s="74">
        <f>H406-H405</f>
        <v>-5524097</v>
      </c>
      <c r="I407" s="33">
        <f t="shared" si="142"/>
        <v>-5524097</v>
      </c>
    </row>
    <row r="408" spans="1:9">
      <c r="A408" s="596" t="s">
        <v>138</v>
      </c>
      <c r="B408" s="613" t="s">
        <v>33</v>
      </c>
      <c r="C408" s="614"/>
      <c r="D408" s="54" t="s">
        <v>48</v>
      </c>
      <c r="E408" s="55">
        <f>E402+E405</f>
        <v>0</v>
      </c>
      <c r="F408" s="55">
        <f>F402+F405</f>
        <v>675821</v>
      </c>
      <c r="G408" s="55">
        <f t="shared" ref="G408:I408" si="143">G402+G405</f>
        <v>0</v>
      </c>
      <c r="H408" s="55">
        <f t="shared" si="143"/>
        <v>6524097</v>
      </c>
      <c r="I408" s="59">
        <f t="shared" si="143"/>
        <v>7199918</v>
      </c>
    </row>
    <row r="409" spans="1:9">
      <c r="A409" s="597"/>
      <c r="B409" s="613"/>
      <c r="C409" s="614"/>
      <c r="D409" s="54" t="s">
        <v>46</v>
      </c>
      <c r="E409" s="55">
        <f>E403+E406</f>
        <v>0</v>
      </c>
      <c r="F409" s="55">
        <f t="shared" ref="F409:I409" si="144">F403+F406</f>
        <v>18000</v>
      </c>
      <c r="G409" s="55">
        <f t="shared" si="144"/>
        <v>0</v>
      </c>
      <c r="H409" s="55">
        <f t="shared" si="144"/>
        <v>1000000</v>
      </c>
      <c r="I409" s="59">
        <f t="shared" si="144"/>
        <v>1018000</v>
      </c>
    </row>
    <row r="410" spans="1:9" ht="17.25" thickBot="1">
      <c r="A410" s="597"/>
      <c r="B410" s="613"/>
      <c r="C410" s="614"/>
      <c r="D410" s="82" t="s">
        <v>50</v>
      </c>
      <c r="E410" s="83">
        <f>E404+E407</f>
        <v>0</v>
      </c>
      <c r="F410" s="83">
        <f t="shared" ref="F410:I410" si="145">F404+F407</f>
        <v>-657821</v>
      </c>
      <c r="G410" s="83">
        <f t="shared" si="145"/>
        <v>0</v>
      </c>
      <c r="H410" s="83">
        <f t="shared" si="145"/>
        <v>-5524097</v>
      </c>
      <c r="I410" s="84">
        <f t="shared" si="145"/>
        <v>-6181918</v>
      </c>
    </row>
    <row r="411" spans="1:9" ht="17.25" thickBot="1">
      <c r="A411" s="562" t="s">
        <v>66</v>
      </c>
      <c r="B411" s="563"/>
      <c r="C411" s="564"/>
      <c r="D411" s="28" t="s">
        <v>48</v>
      </c>
      <c r="E411" s="26">
        <f t="shared" ref="E411:I413" si="146">E237+E261+E393+E399+E408</f>
        <v>888084000</v>
      </c>
      <c r="F411" s="26">
        <f t="shared" si="146"/>
        <v>675821</v>
      </c>
      <c r="G411" s="26">
        <f t="shared" si="146"/>
        <v>3520000</v>
      </c>
      <c r="H411" s="26">
        <f t="shared" si="146"/>
        <v>7944097</v>
      </c>
      <c r="I411" s="29">
        <f t="shared" si="146"/>
        <v>900223918</v>
      </c>
    </row>
    <row r="412" spans="1:9" ht="17.25" thickBot="1">
      <c r="A412" s="565"/>
      <c r="B412" s="566"/>
      <c r="C412" s="567"/>
      <c r="D412" s="28" t="s">
        <v>46</v>
      </c>
      <c r="E412" s="26">
        <f>E238+E262+E394+E400+E409</f>
        <v>827430387</v>
      </c>
      <c r="F412" s="26">
        <f t="shared" si="146"/>
        <v>2362467</v>
      </c>
      <c r="G412" s="26">
        <f t="shared" si="146"/>
        <v>3520000</v>
      </c>
      <c r="H412" s="26">
        <f t="shared" si="146"/>
        <v>2420000</v>
      </c>
      <c r="I412" s="29">
        <f t="shared" si="146"/>
        <v>835732854</v>
      </c>
    </row>
    <row r="413" spans="1:9" ht="17.25" thickBot="1">
      <c r="A413" s="568"/>
      <c r="B413" s="569"/>
      <c r="C413" s="570"/>
      <c r="D413" s="28" t="s">
        <v>50</v>
      </c>
      <c r="E413" s="27">
        <f t="shared" si="146"/>
        <v>-60653613</v>
      </c>
      <c r="F413" s="27">
        <f t="shared" si="146"/>
        <v>1686646</v>
      </c>
      <c r="G413" s="27">
        <f t="shared" si="146"/>
        <v>0</v>
      </c>
      <c r="H413" s="27">
        <f t="shared" si="146"/>
        <v>-5524097</v>
      </c>
      <c r="I413" s="30">
        <f t="shared" si="146"/>
        <v>-64491064</v>
      </c>
    </row>
  </sheetData>
  <mergeCells count="215">
    <mergeCell ref="B102:B104"/>
    <mergeCell ref="C102:C104"/>
    <mergeCell ref="C117:C119"/>
    <mergeCell ref="B108:B119"/>
    <mergeCell ref="B363:B365"/>
    <mergeCell ref="C381:C383"/>
    <mergeCell ref="B381:B383"/>
    <mergeCell ref="B378:B380"/>
    <mergeCell ref="C378:C380"/>
    <mergeCell ref="C372:C374"/>
    <mergeCell ref="B375:C377"/>
    <mergeCell ref="B105:B107"/>
    <mergeCell ref="C111:C113"/>
    <mergeCell ref="C108:C110"/>
    <mergeCell ref="C105:C107"/>
    <mergeCell ref="B156:B158"/>
    <mergeCell ref="C156:C158"/>
    <mergeCell ref="B150:B152"/>
    <mergeCell ref="C150:C152"/>
    <mergeCell ref="B135:B137"/>
    <mergeCell ref="C135:C137"/>
    <mergeCell ref="B138:B140"/>
    <mergeCell ref="C138:C140"/>
    <mergeCell ref="B153:B155"/>
    <mergeCell ref="B6:B8"/>
    <mergeCell ref="C6:C8"/>
    <mergeCell ref="A1:I2"/>
    <mergeCell ref="A4:C4"/>
    <mergeCell ref="D4:D5"/>
    <mergeCell ref="E4:E5"/>
    <mergeCell ref="F4:F5"/>
    <mergeCell ref="H4:H5"/>
    <mergeCell ref="I4:I5"/>
    <mergeCell ref="G4:G5"/>
    <mergeCell ref="A6:A236"/>
    <mergeCell ref="C147:C149"/>
    <mergeCell ref="B99:B101"/>
    <mergeCell ref="C114:C116"/>
    <mergeCell ref="C99:C101"/>
    <mergeCell ref="B132:C134"/>
    <mergeCell ref="B120:C122"/>
    <mergeCell ref="C123:C125"/>
    <mergeCell ref="C126:C128"/>
    <mergeCell ref="B123:B125"/>
    <mergeCell ref="B126:B128"/>
    <mergeCell ref="B129:B131"/>
    <mergeCell ref="C129:C131"/>
    <mergeCell ref="C141:C143"/>
    <mergeCell ref="B33:B35"/>
    <mergeCell ref="C33:C35"/>
    <mergeCell ref="B15:B17"/>
    <mergeCell ref="C15:C17"/>
    <mergeCell ref="B30:B32"/>
    <mergeCell ref="C30:C32"/>
    <mergeCell ref="B9:B11"/>
    <mergeCell ref="C9:C11"/>
    <mergeCell ref="B12:B14"/>
    <mergeCell ref="C12:C14"/>
    <mergeCell ref="B18:B20"/>
    <mergeCell ref="C18:C20"/>
    <mergeCell ref="B21:B23"/>
    <mergeCell ref="C21:C23"/>
    <mergeCell ref="B24:B26"/>
    <mergeCell ref="C24:C26"/>
    <mergeCell ref="B27:B29"/>
    <mergeCell ref="C27:C29"/>
    <mergeCell ref="B51:B53"/>
    <mergeCell ref="C51:C53"/>
    <mergeCell ref="B45:B47"/>
    <mergeCell ref="C45:C47"/>
    <mergeCell ref="B48:B50"/>
    <mergeCell ref="C48:C50"/>
    <mergeCell ref="B42:B44"/>
    <mergeCell ref="C42:C44"/>
    <mergeCell ref="B36:B38"/>
    <mergeCell ref="C36:C38"/>
    <mergeCell ref="B39:B41"/>
    <mergeCell ref="C39:C41"/>
    <mergeCell ref="B63:B65"/>
    <mergeCell ref="C63:C65"/>
    <mergeCell ref="B66:B68"/>
    <mergeCell ref="C66:C68"/>
    <mergeCell ref="B57:B59"/>
    <mergeCell ref="C57:C59"/>
    <mergeCell ref="B60:B62"/>
    <mergeCell ref="C60:C62"/>
    <mergeCell ref="B54:B56"/>
    <mergeCell ref="C54:C56"/>
    <mergeCell ref="C90:C92"/>
    <mergeCell ref="C96:C98"/>
    <mergeCell ref="B78:B80"/>
    <mergeCell ref="C78:C80"/>
    <mergeCell ref="B81:B83"/>
    <mergeCell ref="C81:C83"/>
    <mergeCell ref="C75:C77"/>
    <mergeCell ref="B72:B77"/>
    <mergeCell ref="B69:B71"/>
    <mergeCell ref="C69:C71"/>
    <mergeCell ref="C72:C74"/>
    <mergeCell ref="B93:B95"/>
    <mergeCell ref="C93:C95"/>
    <mergeCell ref="B96:B98"/>
    <mergeCell ref="B84:B86"/>
    <mergeCell ref="C84:C86"/>
    <mergeCell ref="B87:B89"/>
    <mergeCell ref="C87:C89"/>
    <mergeCell ref="B90:B92"/>
    <mergeCell ref="C153:C155"/>
    <mergeCell ref="B159:B161"/>
    <mergeCell ref="B162:B173"/>
    <mergeCell ref="C174:C176"/>
    <mergeCell ref="C177:C179"/>
    <mergeCell ref="C183:C185"/>
    <mergeCell ref="C186:C188"/>
    <mergeCell ref="C189:C191"/>
    <mergeCell ref="C168:C170"/>
    <mergeCell ref="C159:C161"/>
    <mergeCell ref="C162:C164"/>
    <mergeCell ref="C165:C167"/>
    <mergeCell ref="C171:C173"/>
    <mergeCell ref="C195:C197"/>
    <mergeCell ref="B174:B176"/>
    <mergeCell ref="B177:B185"/>
    <mergeCell ref="B186:B188"/>
    <mergeCell ref="B189:B197"/>
    <mergeCell ref="B198:B200"/>
    <mergeCell ref="B210:B212"/>
    <mergeCell ref="C210:C212"/>
    <mergeCell ref="C180:C182"/>
    <mergeCell ref="C192:C194"/>
    <mergeCell ref="C231:C233"/>
    <mergeCell ref="B237:C239"/>
    <mergeCell ref="C198:C200"/>
    <mergeCell ref="C201:C203"/>
    <mergeCell ref="C207:C209"/>
    <mergeCell ref="C216:C218"/>
    <mergeCell ref="C213:C215"/>
    <mergeCell ref="C222:C224"/>
    <mergeCell ref="C225:C227"/>
    <mergeCell ref="B225:B227"/>
    <mergeCell ref="C204:C206"/>
    <mergeCell ref="C219:C221"/>
    <mergeCell ref="B234:C236"/>
    <mergeCell ref="C228:C230"/>
    <mergeCell ref="B264:B266"/>
    <mergeCell ref="C264:C266"/>
    <mergeCell ref="C267:C269"/>
    <mergeCell ref="C270:C272"/>
    <mergeCell ref="A240:A260"/>
    <mergeCell ref="C240:C242"/>
    <mergeCell ref="A261:A263"/>
    <mergeCell ref="B261:C263"/>
    <mergeCell ref="B240:B242"/>
    <mergeCell ref="C243:C245"/>
    <mergeCell ref="C249:C251"/>
    <mergeCell ref="B249:B251"/>
    <mergeCell ref="B258:B260"/>
    <mergeCell ref="C258:C260"/>
    <mergeCell ref="B246:B248"/>
    <mergeCell ref="C246:C248"/>
    <mergeCell ref="B252:B254"/>
    <mergeCell ref="C252:C254"/>
    <mergeCell ref="B255:B257"/>
    <mergeCell ref="C255:C257"/>
    <mergeCell ref="B276:B278"/>
    <mergeCell ref="C276:C278"/>
    <mergeCell ref="C279:C281"/>
    <mergeCell ref="C282:C284"/>
    <mergeCell ref="C300:C302"/>
    <mergeCell ref="B288:B290"/>
    <mergeCell ref="C288:C290"/>
    <mergeCell ref="C294:C296"/>
    <mergeCell ref="C297:C299"/>
    <mergeCell ref="B294:B296"/>
    <mergeCell ref="C303:C305"/>
    <mergeCell ref="C405:C407"/>
    <mergeCell ref="A408:A410"/>
    <mergeCell ref="B408:C410"/>
    <mergeCell ref="C345:C347"/>
    <mergeCell ref="B327:B329"/>
    <mergeCell ref="C309:C311"/>
    <mergeCell ref="C315:C317"/>
    <mergeCell ref="C318:C320"/>
    <mergeCell ref="C321:C323"/>
    <mergeCell ref="B309:B311"/>
    <mergeCell ref="B315:B317"/>
    <mergeCell ref="C327:C329"/>
    <mergeCell ref="C330:C332"/>
    <mergeCell ref="C333:C335"/>
    <mergeCell ref="C336:C338"/>
    <mergeCell ref="C339:C341"/>
    <mergeCell ref="A411:C413"/>
    <mergeCell ref="C396:C398"/>
    <mergeCell ref="A399:A401"/>
    <mergeCell ref="B399:C401"/>
    <mergeCell ref="C402:C404"/>
    <mergeCell ref="B384:C386"/>
    <mergeCell ref="B396:B398"/>
    <mergeCell ref="B402:B404"/>
    <mergeCell ref="A402:A407"/>
    <mergeCell ref="B387:B389"/>
    <mergeCell ref="C387:C389"/>
    <mergeCell ref="B390:C392"/>
    <mergeCell ref="A393:A395"/>
    <mergeCell ref="B393:C395"/>
    <mergeCell ref="A264:A392"/>
    <mergeCell ref="A396:A398"/>
    <mergeCell ref="C363:C365"/>
    <mergeCell ref="C366:C368"/>
    <mergeCell ref="C369:C371"/>
    <mergeCell ref="C351:C353"/>
    <mergeCell ref="C348:C350"/>
    <mergeCell ref="C342:C344"/>
    <mergeCell ref="C354:C356"/>
    <mergeCell ref="B360:C362"/>
  </mergeCells>
  <phoneticPr fontId="12" type="noConversion"/>
  <pageMargins left="0.7086111307144165" right="0.7086111307144165" top="0.74750000238418579" bottom="0.74750000238418579" header="0.31486111879348755" footer="0.31486111879348755"/>
  <pageSetup paperSize="9" scale="5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6"/>
  <sheetViews>
    <sheetView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sqref="A1:I2"/>
    </sheetView>
  </sheetViews>
  <sheetFormatPr defaultColWidth="9" defaultRowHeight="16.5"/>
  <cols>
    <col min="1" max="1" width="9" style="204"/>
    <col min="2" max="2" width="39.375" style="204" bestFit="1" customWidth="1"/>
    <col min="3" max="3" width="27.75" style="204" bestFit="1" customWidth="1"/>
    <col min="4" max="4" width="4.75" style="204" bestFit="1" customWidth="1"/>
    <col min="5" max="6" width="13" style="204" bestFit="1" customWidth="1"/>
    <col min="7" max="8" width="10.625" style="204" customWidth="1"/>
    <col min="9" max="9" width="13" style="204" bestFit="1" customWidth="1"/>
    <col min="10" max="10" width="9" style="19"/>
    <col min="11" max="11" width="14.625" style="92" bestFit="1" customWidth="1"/>
    <col min="12" max="16384" width="9" style="19"/>
  </cols>
  <sheetData>
    <row r="1" spans="1:9" ht="16.5" customHeight="1">
      <c r="A1" s="507" t="s">
        <v>287</v>
      </c>
      <c r="B1" s="507"/>
      <c r="C1" s="507"/>
      <c r="D1" s="507"/>
      <c r="E1" s="507"/>
      <c r="F1" s="507"/>
      <c r="G1" s="507"/>
      <c r="H1" s="507"/>
      <c r="I1" s="507"/>
    </row>
    <row r="2" spans="1:9" ht="16.5" customHeight="1">
      <c r="A2" s="507"/>
      <c r="B2" s="507"/>
      <c r="C2" s="507"/>
      <c r="D2" s="507"/>
      <c r="E2" s="507"/>
      <c r="F2" s="507"/>
      <c r="G2" s="507"/>
      <c r="H2" s="507"/>
      <c r="I2" s="507"/>
    </row>
    <row r="3" spans="1:9" ht="17.25" thickBot="1">
      <c r="A3" s="409" t="s">
        <v>321</v>
      </c>
      <c r="B3" s="409"/>
      <c r="C3" s="165"/>
      <c r="D3" s="165"/>
      <c r="E3" s="165"/>
      <c r="F3" s="165"/>
      <c r="G3" s="165"/>
      <c r="H3" s="165"/>
      <c r="I3" s="166" t="s">
        <v>12</v>
      </c>
    </row>
    <row r="4" spans="1:9">
      <c r="A4" s="508" t="s">
        <v>49</v>
      </c>
      <c r="B4" s="509"/>
      <c r="C4" s="509"/>
      <c r="D4" s="744" t="s">
        <v>56</v>
      </c>
      <c r="E4" s="513" t="s">
        <v>9</v>
      </c>
      <c r="F4" s="513" t="s">
        <v>18</v>
      </c>
      <c r="G4" s="513" t="s">
        <v>219</v>
      </c>
      <c r="H4" s="513" t="s">
        <v>43</v>
      </c>
      <c r="I4" s="515" t="s">
        <v>44</v>
      </c>
    </row>
    <row r="5" spans="1:9" ht="17.25" thickBot="1">
      <c r="A5" s="167" t="s">
        <v>41</v>
      </c>
      <c r="B5" s="168" t="s">
        <v>34</v>
      </c>
      <c r="C5" s="169" t="s">
        <v>38</v>
      </c>
      <c r="D5" s="745"/>
      <c r="E5" s="514"/>
      <c r="F5" s="514"/>
      <c r="G5" s="514"/>
      <c r="H5" s="514"/>
      <c r="I5" s="516"/>
    </row>
    <row r="6" spans="1:9">
      <c r="A6" s="707" t="s">
        <v>229</v>
      </c>
      <c r="B6" s="755" t="s">
        <v>228</v>
      </c>
      <c r="C6" s="746" t="s">
        <v>21</v>
      </c>
      <c r="D6" s="163" t="s">
        <v>48</v>
      </c>
      <c r="E6" s="461">
        <f>111334800+25442990</f>
        <v>136777790</v>
      </c>
      <c r="F6" s="376">
        <v>0</v>
      </c>
      <c r="G6" s="376">
        <v>0</v>
      </c>
      <c r="H6" s="376">
        <v>0</v>
      </c>
      <c r="I6" s="267">
        <f t="shared" ref="I6:I11" si="0">E6+F6+G6+H6</f>
        <v>136777790</v>
      </c>
    </row>
    <row r="7" spans="1:9">
      <c r="A7" s="708"/>
      <c r="B7" s="756"/>
      <c r="C7" s="742"/>
      <c r="D7" s="160" t="s">
        <v>46</v>
      </c>
      <c r="E7" s="361">
        <f>109023530+23339470</f>
        <v>132363000</v>
      </c>
      <c r="F7" s="360">
        <v>0</v>
      </c>
      <c r="G7" s="360">
        <v>0</v>
      </c>
      <c r="H7" s="360">
        <v>0</v>
      </c>
      <c r="I7" s="268">
        <f t="shared" si="0"/>
        <v>132363000</v>
      </c>
    </row>
    <row r="8" spans="1:9">
      <c r="A8" s="708"/>
      <c r="B8" s="756"/>
      <c r="C8" s="743"/>
      <c r="D8" s="160" t="s">
        <v>50</v>
      </c>
      <c r="E8" s="361">
        <f>E6-E7</f>
        <v>4414790</v>
      </c>
      <c r="F8" s="360">
        <f>F6-F7</f>
        <v>0</v>
      </c>
      <c r="G8" s="360">
        <f>G6-G7</f>
        <v>0</v>
      </c>
      <c r="H8" s="360">
        <f>H6-H7</f>
        <v>0</v>
      </c>
      <c r="I8" s="269">
        <f t="shared" si="0"/>
        <v>4414790</v>
      </c>
    </row>
    <row r="9" spans="1:9">
      <c r="A9" s="708"/>
      <c r="B9" s="756"/>
      <c r="C9" s="741" t="s">
        <v>218</v>
      </c>
      <c r="D9" s="164" t="s">
        <v>48</v>
      </c>
      <c r="E9" s="392">
        <f>31428540+15020530</f>
        <v>46449070</v>
      </c>
      <c r="F9" s="360">
        <v>0</v>
      </c>
      <c r="G9" s="360">
        <v>0</v>
      </c>
      <c r="H9" s="360">
        <v>0</v>
      </c>
      <c r="I9" s="270">
        <f t="shared" si="0"/>
        <v>46449070</v>
      </c>
    </row>
    <row r="10" spans="1:9">
      <c r="A10" s="708"/>
      <c r="B10" s="756"/>
      <c r="C10" s="742"/>
      <c r="D10" s="160" t="s">
        <v>46</v>
      </c>
      <c r="E10" s="360">
        <f>29909790+6909590+7788540</f>
        <v>44607920</v>
      </c>
      <c r="F10" s="360">
        <v>0</v>
      </c>
      <c r="G10" s="360">
        <v>0</v>
      </c>
      <c r="H10" s="360">
        <v>0</v>
      </c>
      <c r="I10" s="270">
        <f t="shared" si="0"/>
        <v>44607920</v>
      </c>
    </row>
    <row r="11" spans="1:9">
      <c r="A11" s="708"/>
      <c r="B11" s="756"/>
      <c r="C11" s="743"/>
      <c r="D11" s="160" t="s">
        <v>50</v>
      </c>
      <c r="E11" s="360">
        <f>E9-E10</f>
        <v>1841150</v>
      </c>
      <c r="F11" s="360">
        <f>F9-F10</f>
        <v>0</v>
      </c>
      <c r="G11" s="360">
        <f>G9-G10</f>
        <v>0</v>
      </c>
      <c r="H11" s="360">
        <f>H9-H10</f>
        <v>0</v>
      </c>
      <c r="I11" s="270">
        <f t="shared" si="0"/>
        <v>1841150</v>
      </c>
    </row>
    <row r="12" spans="1:9">
      <c r="A12" s="708"/>
      <c r="B12" s="756"/>
      <c r="C12" s="741" t="s">
        <v>195</v>
      </c>
      <c r="D12" s="160" t="s">
        <v>48</v>
      </c>
      <c r="E12" s="361">
        <f>12376300+2732730</f>
        <v>15109030</v>
      </c>
      <c r="F12" s="360">
        <v>0</v>
      </c>
      <c r="G12" s="360">
        <v>0</v>
      </c>
      <c r="H12" s="360">
        <v>0</v>
      </c>
      <c r="I12" s="270">
        <f t="shared" ref="I12:I33" si="1">E12+F12+G12+H12</f>
        <v>15109030</v>
      </c>
    </row>
    <row r="13" spans="1:9">
      <c r="A13" s="708"/>
      <c r="B13" s="756"/>
      <c r="C13" s="742"/>
      <c r="D13" s="160" t="s">
        <v>46</v>
      </c>
      <c r="E13" s="361">
        <v>14747850</v>
      </c>
      <c r="F13" s="360">
        <v>0</v>
      </c>
      <c r="G13" s="360">
        <v>0</v>
      </c>
      <c r="H13" s="360">
        <v>0</v>
      </c>
      <c r="I13" s="270">
        <f t="shared" si="1"/>
        <v>14747850</v>
      </c>
    </row>
    <row r="14" spans="1:9">
      <c r="A14" s="708"/>
      <c r="B14" s="756"/>
      <c r="C14" s="743"/>
      <c r="D14" s="160" t="s">
        <v>50</v>
      </c>
      <c r="E14" s="361">
        <f>E12-E13</f>
        <v>361180</v>
      </c>
      <c r="F14" s="360">
        <f>F12-F13</f>
        <v>0</v>
      </c>
      <c r="G14" s="360">
        <f>G12-G13</f>
        <v>0</v>
      </c>
      <c r="H14" s="360">
        <f>H12-H13</f>
        <v>0</v>
      </c>
      <c r="I14" s="270">
        <f t="shared" si="1"/>
        <v>361180</v>
      </c>
    </row>
    <row r="15" spans="1:9">
      <c r="A15" s="708"/>
      <c r="B15" s="756"/>
      <c r="C15" s="741" t="s">
        <v>194</v>
      </c>
      <c r="D15" s="160" t="s">
        <v>48</v>
      </c>
      <c r="E15" s="361">
        <f>15594150+3542290</f>
        <v>19136440</v>
      </c>
      <c r="F15" s="360">
        <v>0</v>
      </c>
      <c r="G15" s="360">
        <v>0</v>
      </c>
      <c r="H15" s="360">
        <v>0</v>
      </c>
      <c r="I15" s="270">
        <f t="shared" si="1"/>
        <v>19136440</v>
      </c>
    </row>
    <row r="16" spans="1:9">
      <c r="A16" s="708"/>
      <c r="B16" s="756"/>
      <c r="C16" s="742"/>
      <c r="D16" s="160" t="s">
        <v>46</v>
      </c>
      <c r="E16" s="361">
        <v>15482100</v>
      </c>
      <c r="F16" s="360">
        <v>0</v>
      </c>
      <c r="G16" s="360">
        <v>0</v>
      </c>
      <c r="H16" s="360">
        <v>0</v>
      </c>
      <c r="I16" s="270">
        <f t="shared" si="1"/>
        <v>15482100</v>
      </c>
    </row>
    <row r="17" spans="1:9">
      <c r="A17" s="708"/>
      <c r="B17" s="756"/>
      <c r="C17" s="742"/>
      <c r="D17" s="160" t="s">
        <v>50</v>
      </c>
      <c r="E17" s="361">
        <f>E15-E16</f>
        <v>3654340</v>
      </c>
      <c r="F17" s="360">
        <f>F15-F16</f>
        <v>0</v>
      </c>
      <c r="G17" s="360">
        <f>G15-G16</f>
        <v>0</v>
      </c>
      <c r="H17" s="360">
        <f>H15-H16</f>
        <v>0</v>
      </c>
      <c r="I17" s="270">
        <f t="shared" si="1"/>
        <v>3654340</v>
      </c>
    </row>
    <row r="18" spans="1:9">
      <c r="A18" s="749"/>
      <c r="B18" s="756"/>
      <c r="C18" s="750" t="s">
        <v>264</v>
      </c>
      <c r="D18" s="160" t="s">
        <v>263</v>
      </c>
      <c r="E18" s="361">
        <f>1500000</f>
        <v>1500000</v>
      </c>
      <c r="F18" s="360">
        <v>0</v>
      </c>
      <c r="G18" s="360">
        <v>0</v>
      </c>
      <c r="H18" s="360">
        <v>0</v>
      </c>
      <c r="I18" s="270">
        <f t="shared" ref="I18:I20" si="2">E18+F18+G18+H18</f>
        <v>1500000</v>
      </c>
    </row>
    <row r="19" spans="1:9">
      <c r="A19" s="749"/>
      <c r="B19" s="756"/>
      <c r="C19" s="751"/>
      <c r="D19" s="160" t="s">
        <v>46</v>
      </c>
      <c r="E19" s="361">
        <v>1450000</v>
      </c>
      <c r="F19" s="360">
        <v>0</v>
      </c>
      <c r="G19" s="360">
        <v>0</v>
      </c>
      <c r="H19" s="360">
        <v>0</v>
      </c>
      <c r="I19" s="270">
        <f t="shared" si="2"/>
        <v>1450000</v>
      </c>
    </row>
    <row r="20" spans="1:9">
      <c r="A20" s="749"/>
      <c r="B20" s="757"/>
      <c r="C20" s="752"/>
      <c r="D20" s="160" t="s">
        <v>50</v>
      </c>
      <c r="E20" s="361">
        <f>E18-E19</f>
        <v>50000</v>
      </c>
      <c r="F20" s="360">
        <f>F18-F19</f>
        <v>0</v>
      </c>
      <c r="G20" s="360">
        <f>G18-G19</f>
        <v>0</v>
      </c>
      <c r="H20" s="360">
        <f>H18-H19</f>
        <v>0</v>
      </c>
      <c r="I20" s="270">
        <f t="shared" si="2"/>
        <v>50000</v>
      </c>
    </row>
    <row r="21" spans="1:9">
      <c r="A21" s="740"/>
      <c r="B21" s="747" t="s">
        <v>236</v>
      </c>
      <c r="C21" s="748"/>
      <c r="D21" s="170" t="s">
        <v>48</v>
      </c>
      <c r="E21" s="362">
        <f t="shared" ref="E21:H23" si="3">E6+E9+E12+E15+E18</f>
        <v>218972330</v>
      </c>
      <c r="F21" s="362">
        <f t="shared" si="3"/>
        <v>0</v>
      </c>
      <c r="G21" s="362">
        <f t="shared" si="3"/>
        <v>0</v>
      </c>
      <c r="H21" s="362">
        <f t="shared" si="3"/>
        <v>0</v>
      </c>
      <c r="I21" s="171">
        <f>E21+F21+G21+H21</f>
        <v>218972330</v>
      </c>
    </row>
    <row r="22" spans="1:9">
      <c r="A22" s="740"/>
      <c r="B22" s="747"/>
      <c r="C22" s="748"/>
      <c r="D22" s="170" t="s">
        <v>46</v>
      </c>
      <c r="E22" s="362">
        <f t="shared" si="3"/>
        <v>208650870</v>
      </c>
      <c r="F22" s="362">
        <f t="shared" si="3"/>
        <v>0</v>
      </c>
      <c r="G22" s="362">
        <f t="shared" si="3"/>
        <v>0</v>
      </c>
      <c r="H22" s="362">
        <f t="shared" si="3"/>
        <v>0</v>
      </c>
      <c r="I22" s="171">
        <f>E22+F22+G22+H22</f>
        <v>208650870</v>
      </c>
    </row>
    <row r="23" spans="1:9">
      <c r="A23" s="740"/>
      <c r="B23" s="747"/>
      <c r="C23" s="748"/>
      <c r="D23" s="170" t="s">
        <v>50</v>
      </c>
      <c r="E23" s="362">
        <f t="shared" si="3"/>
        <v>10321460</v>
      </c>
      <c r="F23" s="362">
        <f t="shared" si="3"/>
        <v>0</v>
      </c>
      <c r="G23" s="362">
        <f t="shared" si="3"/>
        <v>0</v>
      </c>
      <c r="H23" s="362">
        <f t="shared" si="3"/>
        <v>0</v>
      </c>
      <c r="I23" s="171">
        <f>E23+F23+G23+H23</f>
        <v>10321460</v>
      </c>
    </row>
    <row r="24" spans="1:9">
      <c r="A24" s="740"/>
      <c r="B24" s="736" t="s">
        <v>230</v>
      </c>
      <c r="C24" s="742" t="s">
        <v>193</v>
      </c>
      <c r="D24" s="160" t="s">
        <v>48</v>
      </c>
      <c r="E24" s="359">
        <v>2400000</v>
      </c>
      <c r="F24" s="360">
        <v>0</v>
      </c>
      <c r="G24" s="360">
        <v>0</v>
      </c>
      <c r="H24" s="360">
        <v>0</v>
      </c>
      <c r="I24" s="269">
        <f t="shared" si="1"/>
        <v>2400000</v>
      </c>
    </row>
    <row r="25" spans="1:9">
      <c r="A25" s="740"/>
      <c r="B25" s="736"/>
      <c r="C25" s="742"/>
      <c r="D25" s="160" t="s">
        <v>46</v>
      </c>
      <c r="E25" s="359">
        <v>2333980</v>
      </c>
      <c r="F25" s="360">
        <v>0</v>
      </c>
      <c r="G25" s="360">
        <v>0</v>
      </c>
      <c r="H25" s="360">
        <v>0</v>
      </c>
      <c r="I25" s="269">
        <f t="shared" si="1"/>
        <v>2333980</v>
      </c>
    </row>
    <row r="26" spans="1:9">
      <c r="A26" s="740"/>
      <c r="B26" s="736"/>
      <c r="C26" s="743"/>
      <c r="D26" s="160" t="s">
        <v>50</v>
      </c>
      <c r="E26" s="359">
        <f>E24-E25</f>
        <v>66020</v>
      </c>
      <c r="F26" s="360">
        <f>F24-F25</f>
        <v>0</v>
      </c>
      <c r="G26" s="360">
        <v>0</v>
      </c>
      <c r="H26" s="360">
        <v>0</v>
      </c>
      <c r="I26" s="269">
        <f t="shared" si="1"/>
        <v>66020</v>
      </c>
    </row>
    <row r="27" spans="1:9">
      <c r="A27" s="740"/>
      <c r="B27" s="736"/>
      <c r="C27" s="741" t="s">
        <v>23</v>
      </c>
      <c r="D27" s="160" t="s">
        <v>48</v>
      </c>
      <c r="E27" s="361">
        <v>700000</v>
      </c>
      <c r="F27" s="360">
        <v>0</v>
      </c>
      <c r="G27" s="360">
        <v>0</v>
      </c>
      <c r="H27" s="360">
        <v>0</v>
      </c>
      <c r="I27" s="269">
        <f t="shared" si="1"/>
        <v>700000</v>
      </c>
    </row>
    <row r="28" spans="1:9">
      <c r="A28" s="740"/>
      <c r="B28" s="736"/>
      <c r="C28" s="742"/>
      <c r="D28" s="160" t="s">
        <v>46</v>
      </c>
      <c r="E28" s="361">
        <v>630000</v>
      </c>
      <c r="F28" s="360">
        <v>0</v>
      </c>
      <c r="G28" s="360">
        <v>0</v>
      </c>
      <c r="H28" s="360">
        <v>0</v>
      </c>
      <c r="I28" s="269">
        <f t="shared" si="1"/>
        <v>630000</v>
      </c>
    </row>
    <row r="29" spans="1:9">
      <c r="A29" s="740"/>
      <c r="B29" s="736"/>
      <c r="C29" s="743"/>
      <c r="D29" s="160" t="s">
        <v>50</v>
      </c>
      <c r="E29" s="361">
        <f>E27-E28</f>
        <v>70000</v>
      </c>
      <c r="F29" s="360">
        <v>0</v>
      </c>
      <c r="G29" s="360">
        <v>0</v>
      </c>
      <c r="H29" s="360">
        <v>0</v>
      </c>
      <c r="I29" s="269">
        <f t="shared" si="1"/>
        <v>70000</v>
      </c>
    </row>
    <row r="30" spans="1:9">
      <c r="A30" s="708"/>
      <c r="B30" s="716" t="s">
        <v>235</v>
      </c>
      <c r="C30" s="737"/>
      <c r="D30" s="170" t="s">
        <v>48</v>
      </c>
      <c r="E30" s="362">
        <f t="shared" ref="E30:H32" si="4">E24+E27</f>
        <v>3100000</v>
      </c>
      <c r="F30" s="362">
        <f t="shared" si="4"/>
        <v>0</v>
      </c>
      <c r="G30" s="362">
        <f t="shared" si="4"/>
        <v>0</v>
      </c>
      <c r="H30" s="362">
        <f t="shared" si="4"/>
        <v>0</v>
      </c>
      <c r="I30" s="172">
        <f>E30+F30+G30+H30</f>
        <v>3100000</v>
      </c>
    </row>
    <row r="31" spans="1:9">
      <c r="A31" s="708"/>
      <c r="B31" s="716"/>
      <c r="C31" s="737"/>
      <c r="D31" s="170" t="s">
        <v>46</v>
      </c>
      <c r="E31" s="362">
        <f t="shared" si="4"/>
        <v>2963980</v>
      </c>
      <c r="F31" s="362">
        <f t="shared" si="4"/>
        <v>0</v>
      </c>
      <c r="G31" s="362">
        <f t="shared" si="4"/>
        <v>0</v>
      </c>
      <c r="H31" s="362">
        <f t="shared" si="4"/>
        <v>0</v>
      </c>
      <c r="I31" s="172">
        <f>E31+F31+G31+H31</f>
        <v>2963980</v>
      </c>
    </row>
    <row r="32" spans="1:9">
      <c r="A32" s="708"/>
      <c r="B32" s="738"/>
      <c r="C32" s="739"/>
      <c r="D32" s="170" t="s">
        <v>50</v>
      </c>
      <c r="E32" s="362">
        <f t="shared" si="4"/>
        <v>136020</v>
      </c>
      <c r="F32" s="362">
        <f t="shared" si="4"/>
        <v>0</v>
      </c>
      <c r="G32" s="362">
        <f t="shared" si="4"/>
        <v>0</v>
      </c>
      <c r="H32" s="362">
        <f t="shared" si="4"/>
        <v>0</v>
      </c>
      <c r="I32" s="172">
        <f>E32+F32+G32+H32</f>
        <v>136020</v>
      </c>
    </row>
    <row r="33" spans="1:9">
      <c r="A33" s="708"/>
      <c r="B33" s="754" t="s">
        <v>233</v>
      </c>
      <c r="C33" s="735" t="s">
        <v>22</v>
      </c>
      <c r="D33" s="160" t="s">
        <v>48</v>
      </c>
      <c r="E33" s="361">
        <v>670000</v>
      </c>
      <c r="F33" s="360">
        <v>0</v>
      </c>
      <c r="G33" s="360">
        <v>0</v>
      </c>
      <c r="H33" s="360">
        <v>0</v>
      </c>
      <c r="I33" s="269">
        <f t="shared" si="1"/>
        <v>670000</v>
      </c>
    </row>
    <row r="34" spans="1:9">
      <c r="A34" s="708"/>
      <c r="B34" s="705"/>
      <c r="C34" s="731"/>
      <c r="D34" s="160" t="s">
        <v>46</v>
      </c>
      <c r="E34" s="361">
        <v>320000</v>
      </c>
      <c r="F34" s="360">
        <v>0</v>
      </c>
      <c r="G34" s="360">
        <v>0</v>
      </c>
      <c r="H34" s="360">
        <v>0</v>
      </c>
      <c r="I34" s="269">
        <f t="shared" ref="I34:I44" si="5">E34+F34+G34+H34</f>
        <v>320000</v>
      </c>
    </row>
    <row r="35" spans="1:9">
      <c r="A35" s="708"/>
      <c r="B35" s="705"/>
      <c r="C35" s="732"/>
      <c r="D35" s="160" t="s">
        <v>50</v>
      </c>
      <c r="E35" s="361">
        <f>E33-E34</f>
        <v>350000</v>
      </c>
      <c r="F35" s="360">
        <v>0</v>
      </c>
      <c r="G35" s="360">
        <v>0</v>
      </c>
      <c r="H35" s="360">
        <v>0</v>
      </c>
      <c r="I35" s="269">
        <f t="shared" si="5"/>
        <v>350000</v>
      </c>
    </row>
    <row r="36" spans="1:9">
      <c r="A36" s="708"/>
      <c r="B36" s="705"/>
      <c r="C36" s="735" t="s">
        <v>31</v>
      </c>
      <c r="D36" s="160" t="s">
        <v>48</v>
      </c>
      <c r="E36" s="361">
        <v>20505190</v>
      </c>
      <c r="F36" s="360">
        <v>0</v>
      </c>
      <c r="G36" s="360">
        <v>0</v>
      </c>
      <c r="H36" s="360">
        <v>0</v>
      </c>
      <c r="I36" s="269">
        <f t="shared" si="5"/>
        <v>20505190</v>
      </c>
    </row>
    <row r="37" spans="1:9">
      <c r="A37" s="708"/>
      <c r="B37" s="705"/>
      <c r="C37" s="731"/>
      <c r="D37" s="160" t="s">
        <v>46</v>
      </c>
      <c r="E37" s="361">
        <v>12391140</v>
      </c>
      <c r="F37" s="360">
        <v>0</v>
      </c>
      <c r="G37" s="360">
        <v>0</v>
      </c>
      <c r="H37" s="360">
        <v>0</v>
      </c>
      <c r="I37" s="269">
        <f>E37+F37+G37+H37</f>
        <v>12391140</v>
      </c>
    </row>
    <row r="38" spans="1:9">
      <c r="A38" s="708"/>
      <c r="B38" s="705"/>
      <c r="C38" s="732"/>
      <c r="D38" s="160" t="s">
        <v>50</v>
      </c>
      <c r="E38" s="361">
        <f>E36-E37</f>
        <v>8114050</v>
      </c>
      <c r="F38" s="360">
        <f>F36-F37</f>
        <v>0</v>
      </c>
      <c r="G38" s="360">
        <v>0</v>
      </c>
      <c r="H38" s="360">
        <f>H36-H37</f>
        <v>0</v>
      </c>
      <c r="I38" s="269">
        <f t="shared" si="5"/>
        <v>8114050</v>
      </c>
    </row>
    <row r="39" spans="1:9">
      <c r="A39" s="708"/>
      <c r="B39" s="705"/>
      <c r="C39" s="735" t="s">
        <v>437</v>
      </c>
      <c r="D39" s="160" t="s">
        <v>48</v>
      </c>
      <c r="E39" s="361">
        <v>11890480</v>
      </c>
      <c r="F39" s="360">
        <v>0</v>
      </c>
      <c r="G39" s="360">
        <v>0</v>
      </c>
      <c r="H39" s="360">
        <v>0</v>
      </c>
      <c r="I39" s="269">
        <f t="shared" si="5"/>
        <v>11890480</v>
      </c>
    </row>
    <row r="40" spans="1:9">
      <c r="A40" s="708"/>
      <c r="B40" s="705"/>
      <c r="C40" s="731"/>
      <c r="D40" s="160" t="s">
        <v>46</v>
      </c>
      <c r="E40" s="361">
        <v>9170030</v>
      </c>
      <c r="F40" s="360">
        <v>0</v>
      </c>
      <c r="G40" s="360">
        <v>0</v>
      </c>
      <c r="H40" s="360">
        <v>0</v>
      </c>
      <c r="I40" s="269">
        <f t="shared" si="5"/>
        <v>9170030</v>
      </c>
    </row>
    <row r="41" spans="1:9">
      <c r="A41" s="708"/>
      <c r="B41" s="705"/>
      <c r="C41" s="732"/>
      <c r="D41" s="160" t="s">
        <v>50</v>
      </c>
      <c r="E41" s="361">
        <f>E39-E40</f>
        <v>2720450</v>
      </c>
      <c r="F41" s="360">
        <v>0</v>
      </c>
      <c r="G41" s="360">
        <v>0</v>
      </c>
      <c r="H41" s="360">
        <v>0</v>
      </c>
      <c r="I41" s="269">
        <f t="shared" si="5"/>
        <v>2720450</v>
      </c>
    </row>
    <row r="42" spans="1:9">
      <c r="A42" s="708"/>
      <c r="B42" s="705"/>
      <c r="C42" s="735" t="s">
        <v>5</v>
      </c>
      <c r="D42" s="160" t="s">
        <v>48</v>
      </c>
      <c r="E42" s="361">
        <v>1859300</v>
      </c>
      <c r="F42" s="360">
        <v>0</v>
      </c>
      <c r="G42" s="360">
        <v>0</v>
      </c>
      <c r="H42" s="360">
        <v>0</v>
      </c>
      <c r="I42" s="269">
        <f t="shared" si="5"/>
        <v>1859300</v>
      </c>
    </row>
    <row r="43" spans="1:9">
      <c r="A43" s="708"/>
      <c r="B43" s="705"/>
      <c r="C43" s="731"/>
      <c r="D43" s="160" t="s">
        <v>46</v>
      </c>
      <c r="E43" s="361">
        <v>1681400</v>
      </c>
      <c r="F43" s="360">
        <v>0</v>
      </c>
      <c r="G43" s="360">
        <v>0</v>
      </c>
      <c r="H43" s="360">
        <v>0</v>
      </c>
      <c r="I43" s="269">
        <f t="shared" si="5"/>
        <v>1681400</v>
      </c>
    </row>
    <row r="44" spans="1:9">
      <c r="A44" s="708"/>
      <c r="B44" s="706"/>
      <c r="C44" s="732"/>
      <c r="D44" s="160" t="s">
        <v>50</v>
      </c>
      <c r="E44" s="361">
        <f>E42-E43</f>
        <v>177900</v>
      </c>
      <c r="F44" s="360">
        <f>F42-F43</f>
        <v>0</v>
      </c>
      <c r="G44" s="360">
        <v>0</v>
      </c>
      <c r="H44" s="360">
        <v>0</v>
      </c>
      <c r="I44" s="269">
        <f t="shared" si="5"/>
        <v>177900</v>
      </c>
    </row>
    <row r="45" spans="1:9">
      <c r="A45" s="708"/>
      <c r="B45" s="716" t="s">
        <v>234</v>
      </c>
      <c r="C45" s="737"/>
      <c r="D45" s="170" t="s">
        <v>48</v>
      </c>
      <c r="E45" s="362">
        <f t="shared" ref="E45:H47" si="6">E33+E36+E39+E42</f>
        <v>34924970</v>
      </c>
      <c r="F45" s="362">
        <f t="shared" si="6"/>
        <v>0</v>
      </c>
      <c r="G45" s="362">
        <f t="shared" si="6"/>
        <v>0</v>
      </c>
      <c r="H45" s="362">
        <f t="shared" si="6"/>
        <v>0</v>
      </c>
      <c r="I45" s="172">
        <f>E45+F45+G45+H45</f>
        <v>34924970</v>
      </c>
    </row>
    <row r="46" spans="1:9">
      <c r="A46" s="708"/>
      <c r="B46" s="716"/>
      <c r="C46" s="737"/>
      <c r="D46" s="170" t="s">
        <v>46</v>
      </c>
      <c r="E46" s="362">
        <f t="shared" si="6"/>
        <v>23562570</v>
      </c>
      <c r="F46" s="362">
        <f t="shared" si="6"/>
        <v>0</v>
      </c>
      <c r="G46" s="362">
        <f t="shared" si="6"/>
        <v>0</v>
      </c>
      <c r="H46" s="362">
        <f t="shared" si="6"/>
        <v>0</v>
      </c>
      <c r="I46" s="172">
        <f>E46+F46+G46+H46</f>
        <v>23562570</v>
      </c>
    </row>
    <row r="47" spans="1:9" ht="17.25" thickBot="1">
      <c r="A47" s="708"/>
      <c r="B47" s="718"/>
      <c r="C47" s="753"/>
      <c r="D47" s="173" t="s">
        <v>50</v>
      </c>
      <c r="E47" s="362">
        <f t="shared" si="6"/>
        <v>11362400</v>
      </c>
      <c r="F47" s="377">
        <f t="shared" si="6"/>
        <v>0</v>
      </c>
      <c r="G47" s="377">
        <f t="shared" si="6"/>
        <v>0</v>
      </c>
      <c r="H47" s="377">
        <f t="shared" si="6"/>
        <v>0</v>
      </c>
      <c r="I47" s="172">
        <f>E47+F47+G47+H47</f>
        <v>11362400</v>
      </c>
    </row>
    <row r="48" spans="1:9" ht="16.5" customHeight="1">
      <c r="A48" s="720" t="s">
        <v>246</v>
      </c>
      <c r="B48" s="721"/>
      <c r="C48" s="721"/>
      <c r="D48" s="174" t="s">
        <v>48</v>
      </c>
      <c r="E48" s="378">
        <f>E30+E45+E21</f>
        <v>256997300</v>
      </c>
      <c r="F48" s="378">
        <f t="shared" ref="E48:I50" si="7">F30+F45+F21</f>
        <v>0</v>
      </c>
      <c r="G48" s="378">
        <f t="shared" si="7"/>
        <v>0</v>
      </c>
      <c r="H48" s="378">
        <f t="shared" si="7"/>
        <v>0</v>
      </c>
      <c r="I48" s="175">
        <f t="shared" si="7"/>
        <v>256997300</v>
      </c>
    </row>
    <row r="49" spans="1:9">
      <c r="A49" s="723"/>
      <c r="B49" s="724"/>
      <c r="C49" s="724"/>
      <c r="D49" s="176" t="s">
        <v>46</v>
      </c>
      <c r="E49" s="369">
        <f>E31+E46+E22</f>
        <v>235177420</v>
      </c>
      <c r="F49" s="369">
        <f t="shared" si="7"/>
        <v>0</v>
      </c>
      <c r="G49" s="369">
        <f t="shared" si="7"/>
        <v>0</v>
      </c>
      <c r="H49" s="369">
        <f t="shared" si="7"/>
        <v>0</v>
      </c>
      <c r="I49" s="177">
        <f>I31+I46+I22</f>
        <v>235177420</v>
      </c>
    </row>
    <row r="50" spans="1:9" ht="17.25" thickBot="1">
      <c r="A50" s="726"/>
      <c r="B50" s="727"/>
      <c r="C50" s="727"/>
      <c r="D50" s="178" t="s">
        <v>50</v>
      </c>
      <c r="E50" s="379">
        <f t="shared" si="7"/>
        <v>21819880</v>
      </c>
      <c r="F50" s="379">
        <f t="shared" si="7"/>
        <v>0</v>
      </c>
      <c r="G50" s="379">
        <f t="shared" si="7"/>
        <v>0</v>
      </c>
      <c r="H50" s="379">
        <f t="shared" si="7"/>
        <v>0</v>
      </c>
      <c r="I50" s="179">
        <f t="shared" si="7"/>
        <v>21819880</v>
      </c>
    </row>
    <row r="51" spans="1:9">
      <c r="A51" s="761" t="s">
        <v>232</v>
      </c>
      <c r="B51" s="763" t="s">
        <v>231</v>
      </c>
      <c r="C51" s="731" t="s">
        <v>265</v>
      </c>
      <c r="D51" s="160" t="s">
        <v>48</v>
      </c>
      <c r="E51" s="361">
        <v>0</v>
      </c>
      <c r="F51" s="360">
        <v>0</v>
      </c>
      <c r="G51" s="360">
        <v>0</v>
      </c>
      <c r="H51" s="360">
        <v>0</v>
      </c>
      <c r="I51" s="269">
        <f t="shared" ref="I51:I53" si="8">E51+F51+G51+H51</f>
        <v>0</v>
      </c>
    </row>
    <row r="52" spans="1:9">
      <c r="A52" s="740"/>
      <c r="B52" s="764"/>
      <c r="C52" s="731"/>
      <c r="D52" s="160" t="s">
        <v>46</v>
      </c>
      <c r="E52" s="361">
        <v>0</v>
      </c>
      <c r="F52" s="360">
        <v>0</v>
      </c>
      <c r="G52" s="360">
        <v>0</v>
      </c>
      <c r="H52" s="360">
        <v>0</v>
      </c>
      <c r="I52" s="269">
        <f t="shared" si="8"/>
        <v>0</v>
      </c>
    </row>
    <row r="53" spans="1:9">
      <c r="A53" s="740"/>
      <c r="B53" s="764"/>
      <c r="C53" s="732"/>
      <c r="D53" s="160" t="s">
        <v>50</v>
      </c>
      <c r="E53" s="361">
        <f>E51-E52</f>
        <v>0</v>
      </c>
      <c r="F53" s="360">
        <f>F51-F52</f>
        <v>0</v>
      </c>
      <c r="G53" s="360">
        <f>G51-G52</f>
        <v>0</v>
      </c>
      <c r="H53" s="360">
        <f>H51-H52</f>
        <v>0</v>
      </c>
      <c r="I53" s="269">
        <f t="shared" si="8"/>
        <v>0</v>
      </c>
    </row>
    <row r="54" spans="1:9">
      <c r="A54" s="740"/>
      <c r="B54" s="764"/>
      <c r="C54" s="731" t="s">
        <v>217</v>
      </c>
      <c r="D54" s="160" t="s">
        <v>48</v>
      </c>
      <c r="E54" s="361">
        <v>0</v>
      </c>
      <c r="F54" s="360">
        <v>0</v>
      </c>
      <c r="G54" s="360">
        <v>0</v>
      </c>
      <c r="H54" s="360">
        <v>0</v>
      </c>
      <c r="I54" s="269">
        <f t="shared" ref="I54:I62" si="9">E54+F54+G54+H54</f>
        <v>0</v>
      </c>
    </row>
    <row r="55" spans="1:9">
      <c r="A55" s="740"/>
      <c r="B55" s="764"/>
      <c r="C55" s="731"/>
      <c r="D55" s="160" t="s">
        <v>46</v>
      </c>
      <c r="E55" s="361">
        <v>0</v>
      </c>
      <c r="F55" s="360">
        <v>0</v>
      </c>
      <c r="G55" s="360">
        <v>0</v>
      </c>
      <c r="H55" s="360">
        <v>0</v>
      </c>
      <c r="I55" s="269">
        <f t="shared" si="9"/>
        <v>0</v>
      </c>
    </row>
    <row r="56" spans="1:9">
      <c r="A56" s="740"/>
      <c r="B56" s="764"/>
      <c r="C56" s="732"/>
      <c r="D56" s="160" t="s">
        <v>50</v>
      </c>
      <c r="E56" s="361">
        <f>E54-E55</f>
        <v>0</v>
      </c>
      <c r="F56" s="360">
        <f>F54-F55</f>
        <v>0</v>
      </c>
      <c r="G56" s="360">
        <f>G54-G55</f>
        <v>0</v>
      </c>
      <c r="H56" s="360">
        <f>H54-H55</f>
        <v>0</v>
      </c>
      <c r="I56" s="269">
        <f t="shared" si="9"/>
        <v>0</v>
      </c>
    </row>
    <row r="57" spans="1:9">
      <c r="A57" s="740"/>
      <c r="B57" s="764"/>
      <c r="C57" s="735" t="s">
        <v>216</v>
      </c>
      <c r="D57" s="160" t="s">
        <v>48</v>
      </c>
      <c r="E57" s="361">
        <v>0</v>
      </c>
      <c r="F57" s="360">
        <v>0</v>
      </c>
      <c r="G57" s="360">
        <v>0</v>
      </c>
      <c r="H57" s="360">
        <v>0</v>
      </c>
      <c r="I57" s="269">
        <f t="shared" si="9"/>
        <v>0</v>
      </c>
    </row>
    <row r="58" spans="1:9">
      <c r="A58" s="740"/>
      <c r="B58" s="764"/>
      <c r="C58" s="731"/>
      <c r="D58" s="160" t="s">
        <v>46</v>
      </c>
      <c r="E58" s="361">
        <v>0</v>
      </c>
      <c r="F58" s="360">
        <v>0</v>
      </c>
      <c r="G58" s="360">
        <v>0</v>
      </c>
      <c r="H58" s="360">
        <v>0</v>
      </c>
      <c r="I58" s="269">
        <f t="shared" si="9"/>
        <v>0</v>
      </c>
    </row>
    <row r="59" spans="1:9">
      <c r="A59" s="740"/>
      <c r="B59" s="765"/>
      <c r="C59" s="732"/>
      <c r="D59" s="160" t="s">
        <v>50</v>
      </c>
      <c r="E59" s="361">
        <f>E57-E58</f>
        <v>0</v>
      </c>
      <c r="F59" s="360">
        <v>0</v>
      </c>
      <c r="G59" s="360">
        <v>0</v>
      </c>
      <c r="H59" s="360">
        <v>0</v>
      </c>
      <c r="I59" s="269">
        <f t="shared" si="9"/>
        <v>0</v>
      </c>
    </row>
    <row r="60" spans="1:9">
      <c r="A60" s="740"/>
      <c r="B60" s="716" t="s">
        <v>237</v>
      </c>
      <c r="C60" s="737"/>
      <c r="D60" s="170" t="s">
        <v>48</v>
      </c>
      <c r="E60" s="362">
        <f t="shared" ref="E60:H62" si="10">E51+E54+E57</f>
        <v>0</v>
      </c>
      <c r="F60" s="362">
        <f t="shared" si="10"/>
        <v>0</v>
      </c>
      <c r="G60" s="362">
        <f t="shared" si="10"/>
        <v>0</v>
      </c>
      <c r="H60" s="362">
        <f t="shared" si="10"/>
        <v>0</v>
      </c>
      <c r="I60" s="172">
        <f>E60+F60+G60+H60</f>
        <v>0</v>
      </c>
    </row>
    <row r="61" spans="1:9">
      <c r="A61" s="740"/>
      <c r="B61" s="716"/>
      <c r="C61" s="737"/>
      <c r="D61" s="170" t="s">
        <v>46</v>
      </c>
      <c r="E61" s="362">
        <f>E52+E55+E58</f>
        <v>0</v>
      </c>
      <c r="F61" s="362">
        <f t="shared" si="10"/>
        <v>0</v>
      </c>
      <c r="G61" s="362">
        <f t="shared" si="10"/>
        <v>0</v>
      </c>
      <c r="H61" s="362">
        <f t="shared" si="10"/>
        <v>0</v>
      </c>
      <c r="I61" s="172">
        <f t="shared" si="9"/>
        <v>0</v>
      </c>
    </row>
    <row r="62" spans="1:9" ht="17.25" thickBot="1">
      <c r="A62" s="762"/>
      <c r="B62" s="718"/>
      <c r="C62" s="753"/>
      <c r="D62" s="173" t="s">
        <v>50</v>
      </c>
      <c r="E62" s="377">
        <f t="shared" si="10"/>
        <v>0</v>
      </c>
      <c r="F62" s="377">
        <f t="shared" si="10"/>
        <v>0</v>
      </c>
      <c r="G62" s="377">
        <f t="shared" si="10"/>
        <v>0</v>
      </c>
      <c r="H62" s="377">
        <f t="shared" si="10"/>
        <v>0</v>
      </c>
      <c r="I62" s="180">
        <f t="shared" si="9"/>
        <v>0</v>
      </c>
    </row>
    <row r="63" spans="1:9" ht="16.5" customHeight="1">
      <c r="A63" s="720" t="s">
        <v>245</v>
      </c>
      <c r="B63" s="721"/>
      <c r="C63" s="721"/>
      <c r="D63" s="181" t="s">
        <v>48</v>
      </c>
      <c r="E63" s="380">
        <f>E60</f>
        <v>0</v>
      </c>
      <c r="F63" s="380">
        <f t="shared" ref="F63:H65" si="11">F60</f>
        <v>0</v>
      </c>
      <c r="G63" s="380">
        <f t="shared" si="11"/>
        <v>0</v>
      </c>
      <c r="H63" s="380">
        <f t="shared" si="11"/>
        <v>0</v>
      </c>
      <c r="I63" s="182">
        <f>I60</f>
        <v>0</v>
      </c>
    </row>
    <row r="64" spans="1:9">
      <c r="A64" s="723"/>
      <c r="B64" s="724"/>
      <c r="C64" s="724"/>
      <c r="D64" s="183" t="s">
        <v>46</v>
      </c>
      <c r="E64" s="381">
        <f>E61</f>
        <v>0</v>
      </c>
      <c r="F64" s="381">
        <f t="shared" si="11"/>
        <v>0</v>
      </c>
      <c r="G64" s="381">
        <f t="shared" si="11"/>
        <v>0</v>
      </c>
      <c r="H64" s="381">
        <f t="shared" si="11"/>
        <v>0</v>
      </c>
      <c r="I64" s="184">
        <f>I61</f>
        <v>0</v>
      </c>
    </row>
    <row r="65" spans="1:9" ht="17.25" thickBot="1">
      <c r="A65" s="726"/>
      <c r="B65" s="727"/>
      <c r="C65" s="727"/>
      <c r="D65" s="185" t="s">
        <v>50</v>
      </c>
      <c r="E65" s="382">
        <f>E62</f>
        <v>0</v>
      </c>
      <c r="F65" s="382">
        <f t="shared" si="11"/>
        <v>0</v>
      </c>
      <c r="G65" s="382">
        <f t="shared" si="11"/>
        <v>0</v>
      </c>
      <c r="H65" s="382">
        <f t="shared" si="11"/>
        <v>0</v>
      </c>
      <c r="I65" s="186">
        <f>I62</f>
        <v>0</v>
      </c>
    </row>
    <row r="66" spans="1:9">
      <c r="A66" s="708" t="s">
        <v>268</v>
      </c>
      <c r="B66" s="704" t="s">
        <v>427</v>
      </c>
      <c r="C66" s="731" t="s">
        <v>398</v>
      </c>
      <c r="D66" s="162" t="s">
        <v>48</v>
      </c>
      <c r="E66" s="361">
        <f>2225678240</f>
        <v>2225678240</v>
      </c>
      <c r="F66" s="365">
        <v>1579273920</v>
      </c>
      <c r="G66" s="365">
        <v>0</v>
      </c>
      <c r="H66" s="363">
        <v>0</v>
      </c>
      <c r="I66" s="271">
        <f t="shared" ref="I66:I76" si="12">E66+F66+G66+H66</f>
        <v>3804952160</v>
      </c>
    </row>
    <row r="67" spans="1:9">
      <c r="A67" s="708"/>
      <c r="B67" s="705"/>
      <c r="C67" s="731"/>
      <c r="D67" s="161" t="s">
        <v>46</v>
      </c>
      <c r="E67" s="361">
        <v>1555575076</v>
      </c>
      <c r="F67" s="363">
        <v>526256693</v>
      </c>
      <c r="G67" s="363">
        <v>0</v>
      </c>
      <c r="H67" s="363">
        <v>0</v>
      </c>
      <c r="I67" s="272">
        <f t="shared" si="12"/>
        <v>2081831769</v>
      </c>
    </row>
    <row r="68" spans="1:9">
      <c r="A68" s="708"/>
      <c r="B68" s="705"/>
      <c r="C68" s="732"/>
      <c r="D68" s="161" t="s">
        <v>50</v>
      </c>
      <c r="E68" s="361">
        <f>E66-E67</f>
        <v>670103164</v>
      </c>
      <c r="F68" s="363">
        <f>F66-F67</f>
        <v>1053017227</v>
      </c>
      <c r="G68" s="363">
        <f>G66-G67</f>
        <v>0</v>
      </c>
      <c r="H68" s="363">
        <f>H66-H67</f>
        <v>0</v>
      </c>
      <c r="I68" s="272">
        <f t="shared" ref="I68:I74" si="13">E68+F68+G68+H68</f>
        <v>1723120391</v>
      </c>
    </row>
    <row r="69" spans="1:9">
      <c r="A69" s="248"/>
      <c r="B69" s="705"/>
      <c r="C69" s="735" t="s">
        <v>429</v>
      </c>
      <c r="D69" s="161" t="s">
        <v>48</v>
      </c>
      <c r="E69" s="363">
        <f>630520000</f>
        <v>630520000</v>
      </c>
      <c r="F69" s="363">
        <v>400000</v>
      </c>
      <c r="G69" s="363">
        <v>0</v>
      </c>
      <c r="H69" s="363">
        <v>0</v>
      </c>
      <c r="I69" s="272">
        <f t="shared" si="13"/>
        <v>630920000</v>
      </c>
    </row>
    <row r="70" spans="1:9">
      <c r="A70" s="248"/>
      <c r="B70" s="705"/>
      <c r="C70" s="731"/>
      <c r="D70" s="161" t="s">
        <v>46</v>
      </c>
      <c r="E70" s="363">
        <v>405179722</v>
      </c>
      <c r="F70" s="363">
        <v>360000</v>
      </c>
      <c r="G70" s="363">
        <v>0</v>
      </c>
      <c r="H70" s="363">
        <v>0</v>
      </c>
      <c r="I70" s="272">
        <f t="shared" si="13"/>
        <v>405539722</v>
      </c>
    </row>
    <row r="71" spans="1:9">
      <c r="A71" s="248"/>
      <c r="B71" s="706"/>
      <c r="C71" s="732"/>
      <c r="D71" s="161" t="s">
        <v>50</v>
      </c>
      <c r="E71" s="363">
        <f>E69-E70</f>
        <v>225340278</v>
      </c>
      <c r="F71" s="363">
        <f>F69-F70</f>
        <v>40000</v>
      </c>
      <c r="G71" s="363">
        <f>G69-G70</f>
        <v>0</v>
      </c>
      <c r="H71" s="363">
        <f>H69-H70</f>
        <v>0</v>
      </c>
      <c r="I71" s="272">
        <f t="shared" si="13"/>
        <v>225380278</v>
      </c>
    </row>
    <row r="72" spans="1:9">
      <c r="A72" s="248"/>
      <c r="B72" s="716" t="s">
        <v>428</v>
      </c>
      <c r="C72" s="737"/>
      <c r="D72" s="187" t="s">
        <v>48</v>
      </c>
      <c r="E72" s="364">
        <f t="shared" ref="E72:H74" si="14">E66+E69</f>
        <v>2856198240</v>
      </c>
      <c r="F72" s="364">
        <f t="shared" si="14"/>
        <v>1579673920</v>
      </c>
      <c r="G72" s="364">
        <f t="shared" si="14"/>
        <v>0</v>
      </c>
      <c r="H72" s="364">
        <f t="shared" si="14"/>
        <v>0</v>
      </c>
      <c r="I72" s="188">
        <f t="shared" si="13"/>
        <v>4435872160</v>
      </c>
    </row>
    <row r="73" spans="1:9">
      <c r="A73" s="248"/>
      <c r="B73" s="716"/>
      <c r="C73" s="737"/>
      <c r="D73" s="187" t="s">
        <v>46</v>
      </c>
      <c r="E73" s="364">
        <f t="shared" si="14"/>
        <v>1960754798</v>
      </c>
      <c r="F73" s="364">
        <f t="shared" si="14"/>
        <v>526616693</v>
      </c>
      <c r="G73" s="364">
        <f t="shared" si="14"/>
        <v>0</v>
      </c>
      <c r="H73" s="364">
        <f t="shared" si="14"/>
        <v>0</v>
      </c>
      <c r="I73" s="188">
        <f t="shared" si="13"/>
        <v>2487371491</v>
      </c>
    </row>
    <row r="74" spans="1:9">
      <c r="A74" s="248"/>
      <c r="B74" s="738"/>
      <c r="C74" s="739"/>
      <c r="D74" s="187" t="s">
        <v>50</v>
      </c>
      <c r="E74" s="364">
        <f t="shared" si="14"/>
        <v>895443442</v>
      </c>
      <c r="F74" s="364">
        <f t="shared" si="14"/>
        <v>1053057227</v>
      </c>
      <c r="G74" s="364">
        <f t="shared" si="14"/>
        <v>0</v>
      </c>
      <c r="H74" s="364">
        <f t="shared" si="14"/>
        <v>0</v>
      </c>
      <c r="I74" s="188">
        <f t="shared" si="13"/>
        <v>1948500669</v>
      </c>
    </row>
    <row r="75" spans="1:9">
      <c r="A75" s="708"/>
      <c r="B75" s="735" t="s">
        <v>430</v>
      </c>
      <c r="C75" s="735" t="s">
        <v>432</v>
      </c>
      <c r="D75" s="161" t="s">
        <v>48</v>
      </c>
      <c r="E75" s="361">
        <v>172000</v>
      </c>
      <c r="F75" s="363">
        <v>0</v>
      </c>
      <c r="G75" s="363">
        <v>0</v>
      </c>
      <c r="H75" s="363">
        <v>0</v>
      </c>
      <c r="I75" s="272">
        <f t="shared" si="12"/>
        <v>172000</v>
      </c>
    </row>
    <row r="76" spans="1:9">
      <c r="A76" s="708"/>
      <c r="B76" s="731"/>
      <c r="C76" s="731"/>
      <c r="D76" s="161" t="s">
        <v>46</v>
      </c>
      <c r="E76" s="361">
        <v>172000</v>
      </c>
      <c r="F76" s="363">
        <v>0</v>
      </c>
      <c r="G76" s="363">
        <v>0</v>
      </c>
      <c r="H76" s="363">
        <v>0</v>
      </c>
      <c r="I76" s="272">
        <f t="shared" si="12"/>
        <v>172000</v>
      </c>
    </row>
    <row r="77" spans="1:9">
      <c r="A77" s="708"/>
      <c r="B77" s="731"/>
      <c r="C77" s="732"/>
      <c r="D77" s="161" t="s">
        <v>50</v>
      </c>
      <c r="E77" s="361">
        <f>E75-E76</f>
        <v>0</v>
      </c>
      <c r="F77" s="363">
        <f>F75-F76</f>
        <v>0</v>
      </c>
      <c r="G77" s="363">
        <f>G75-G76</f>
        <v>0</v>
      </c>
      <c r="H77" s="363">
        <f>H75-H76</f>
        <v>0</v>
      </c>
      <c r="I77" s="272">
        <f>E77+F77+G77+H77</f>
        <v>0</v>
      </c>
    </row>
    <row r="78" spans="1:9">
      <c r="A78" s="708"/>
      <c r="B78" s="731"/>
      <c r="C78" s="735" t="s">
        <v>355</v>
      </c>
      <c r="D78" s="161" t="s">
        <v>48</v>
      </c>
      <c r="E78" s="393">
        <v>80139000</v>
      </c>
      <c r="F78" s="363">
        <v>0</v>
      </c>
      <c r="G78" s="363">
        <v>0</v>
      </c>
      <c r="H78" s="363">
        <v>0</v>
      </c>
      <c r="I78" s="272">
        <f t="shared" ref="I78:I95" si="15">E78+F78+G78+H78</f>
        <v>80139000</v>
      </c>
    </row>
    <row r="79" spans="1:9">
      <c r="A79" s="708"/>
      <c r="B79" s="731"/>
      <c r="C79" s="731"/>
      <c r="D79" s="161" t="s">
        <v>46</v>
      </c>
      <c r="E79" s="462">
        <v>66782750</v>
      </c>
      <c r="F79" s="363">
        <v>0</v>
      </c>
      <c r="G79" s="365">
        <v>0</v>
      </c>
      <c r="H79" s="365">
        <v>0</v>
      </c>
      <c r="I79" s="272">
        <f t="shared" si="15"/>
        <v>66782750</v>
      </c>
    </row>
    <row r="80" spans="1:9">
      <c r="A80" s="708"/>
      <c r="B80" s="731"/>
      <c r="C80" s="732"/>
      <c r="D80" s="162" t="s">
        <v>50</v>
      </c>
      <c r="E80" s="394">
        <f>E78-E79</f>
        <v>13356250</v>
      </c>
      <c r="F80" s="365">
        <f>F78-F79</f>
        <v>0</v>
      </c>
      <c r="G80" s="363">
        <f>G78-G79</f>
        <v>0</v>
      </c>
      <c r="H80" s="363">
        <f>H78-H79</f>
        <v>0</v>
      </c>
      <c r="I80" s="272">
        <f t="shared" si="15"/>
        <v>13356250</v>
      </c>
    </row>
    <row r="81" spans="1:10">
      <c r="A81" s="397"/>
      <c r="B81" s="731"/>
      <c r="C81" s="758" t="s">
        <v>356</v>
      </c>
      <c r="D81" s="161" t="s">
        <v>48</v>
      </c>
      <c r="E81" s="363">
        <v>2408000</v>
      </c>
      <c r="F81" s="363">
        <v>0</v>
      </c>
      <c r="G81" s="363">
        <v>0</v>
      </c>
      <c r="H81" s="363">
        <v>0</v>
      </c>
      <c r="I81" s="272">
        <f t="shared" si="15"/>
        <v>2408000</v>
      </c>
    </row>
    <row r="82" spans="1:10">
      <c r="A82" s="397"/>
      <c r="B82" s="731"/>
      <c r="C82" s="759"/>
      <c r="D82" s="161" t="s">
        <v>46</v>
      </c>
      <c r="E82" s="363">
        <v>2347340</v>
      </c>
      <c r="F82" s="363">
        <v>0</v>
      </c>
      <c r="G82" s="363">
        <v>0</v>
      </c>
      <c r="H82" s="363">
        <v>0</v>
      </c>
      <c r="I82" s="272">
        <f t="shared" si="15"/>
        <v>2347340</v>
      </c>
    </row>
    <row r="83" spans="1:10">
      <c r="A83" s="397"/>
      <c r="B83" s="731"/>
      <c r="C83" s="760"/>
      <c r="D83" s="264" t="s">
        <v>50</v>
      </c>
      <c r="E83" s="383">
        <f>E81-E82</f>
        <v>60660</v>
      </c>
      <c r="F83" s="383">
        <f>F81-F82</f>
        <v>0</v>
      </c>
      <c r="G83" s="383">
        <f>G81-G82</f>
        <v>0</v>
      </c>
      <c r="H83" s="383">
        <f>H81-H82</f>
        <v>0</v>
      </c>
      <c r="I83" s="273">
        <f t="shared" si="15"/>
        <v>60660</v>
      </c>
    </row>
    <row r="84" spans="1:10">
      <c r="A84" s="397"/>
      <c r="B84" s="731"/>
      <c r="C84" s="758" t="s">
        <v>390</v>
      </c>
      <c r="D84" s="161" t="s">
        <v>48</v>
      </c>
      <c r="E84" s="363">
        <v>4095000</v>
      </c>
      <c r="F84" s="363">
        <v>0</v>
      </c>
      <c r="G84" s="363">
        <v>0</v>
      </c>
      <c r="H84" s="363">
        <v>0</v>
      </c>
      <c r="I84" s="272">
        <f t="shared" ref="I84:I86" si="16">E84+F84+G84+H84</f>
        <v>4095000</v>
      </c>
    </row>
    <row r="85" spans="1:10">
      <c r="A85" s="397"/>
      <c r="B85" s="731"/>
      <c r="C85" s="759"/>
      <c r="D85" s="161" t="s">
        <v>46</v>
      </c>
      <c r="E85" s="363">
        <v>2061300</v>
      </c>
      <c r="F85" s="363">
        <v>0</v>
      </c>
      <c r="G85" s="363">
        <v>0</v>
      </c>
      <c r="H85" s="363">
        <v>0</v>
      </c>
      <c r="I85" s="272">
        <f t="shared" si="16"/>
        <v>2061300</v>
      </c>
    </row>
    <row r="86" spans="1:10">
      <c r="A86" s="397"/>
      <c r="B86" s="731"/>
      <c r="C86" s="760"/>
      <c r="D86" s="264" t="s">
        <v>50</v>
      </c>
      <c r="E86" s="383">
        <f>E84-E85</f>
        <v>2033700</v>
      </c>
      <c r="F86" s="383">
        <f>F84-F85</f>
        <v>0</v>
      </c>
      <c r="G86" s="383">
        <f>G84-G85</f>
        <v>0</v>
      </c>
      <c r="H86" s="383">
        <f>H84-H85</f>
        <v>0</v>
      </c>
      <c r="I86" s="273">
        <f t="shared" si="16"/>
        <v>2033700</v>
      </c>
    </row>
    <row r="87" spans="1:10">
      <c r="A87" s="397"/>
      <c r="B87" s="731"/>
      <c r="C87" s="758" t="s">
        <v>433</v>
      </c>
      <c r="D87" s="161" t="s">
        <v>48</v>
      </c>
      <c r="E87" s="363">
        <v>23084000</v>
      </c>
      <c r="F87" s="363">
        <v>0</v>
      </c>
      <c r="G87" s="363">
        <v>0</v>
      </c>
      <c r="H87" s="363">
        <v>0</v>
      </c>
      <c r="I87" s="272">
        <f t="shared" si="15"/>
        <v>23084000</v>
      </c>
    </row>
    <row r="88" spans="1:10">
      <c r="A88" s="397"/>
      <c r="B88" s="731"/>
      <c r="C88" s="759"/>
      <c r="D88" s="161" t="s">
        <v>46</v>
      </c>
      <c r="E88" s="363">
        <v>5106787</v>
      </c>
      <c r="F88" s="363">
        <v>0</v>
      </c>
      <c r="G88" s="363">
        <v>0</v>
      </c>
      <c r="H88" s="363">
        <v>0</v>
      </c>
      <c r="I88" s="272">
        <f t="shared" si="15"/>
        <v>5106787</v>
      </c>
    </row>
    <row r="89" spans="1:10">
      <c r="A89" s="397"/>
      <c r="B89" s="731"/>
      <c r="C89" s="760"/>
      <c r="D89" s="264" t="s">
        <v>50</v>
      </c>
      <c r="E89" s="383">
        <f>E87-E88</f>
        <v>17977213</v>
      </c>
      <c r="F89" s="383">
        <f>F87-F88</f>
        <v>0</v>
      </c>
      <c r="G89" s="383">
        <f>G87-G88</f>
        <v>0</v>
      </c>
      <c r="H89" s="383">
        <f>H87-H88</f>
        <v>0</v>
      </c>
      <c r="I89" s="273">
        <f t="shared" si="15"/>
        <v>17977213</v>
      </c>
    </row>
    <row r="90" spans="1:10">
      <c r="A90" s="397"/>
      <c r="B90" s="731"/>
      <c r="C90" s="758" t="s">
        <v>366</v>
      </c>
      <c r="D90" s="161" t="s">
        <v>48</v>
      </c>
      <c r="E90" s="363">
        <v>30242400</v>
      </c>
      <c r="F90" s="363">
        <v>0</v>
      </c>
      <c r="G90" s="363">
        <v>0</v>
      </c>
      <c r="H90" s="363">
        <v>0</v>
      </c>
      <c r="I90" s="272">
        <f t="shared" ref="I90:I92" si="17">E90+F90+G90+H90</f>
        <v>30242400</v>
      </c>
    </row>
    <row r="91" spans="1:10">
      <c r="A91" s="397"/>
      <c r="B91" s="731"/>
      <c r="C91" s="759"/>
      <c r="D91" s="161" t="s">
        <v>46</v>
      </c>
      <c r="E91" s="363">
        <v>25039200</v>
      </c>
      <c r="F91" s="363">
        <v>0</v>
      </c>
      <c r="G91" s="363">
        <v>0</v>
      </c>
      <c r="H91" s="363">
        <v>0</v>
      </c>
      <c r="I91" s="272">
        <f t="shared" si="17"/>
        <v>25039200</v>
      </c>
    </row>
    <row r="92" spans="1:10">
      <c r="A92" s="397"/>
      <c r="B92" s="731"/>
      <c r="C92" s="760"/>
      <c r="D92" s="264" t="s">
        <v>50</v>
      </c>
      <c r="E92" s="383">
        <f>E90-E91</f>
        <v>5203200</v>
      </c>
      <c r="F92" s="383">
        <f>F90-F91</f>
        <v>0</v>
      </c>
      <c r="G92" s="383">
        <f>G90-G91</f>
        <v>0</v>
      </c>
      <c r="H92" s="383">
        <f>H90-H91</f>
        <v>0</v>
      </c>
      <c r="I92" s="273">
        <f t="shared" si="17"/>
        <v>5203200</v>
      </c>
    </row>
    <row r="93" spans="1:10">
      <c r="A93" s="397"/>
      <c r="B93" s="731"/>
      <c r="C93" s="758" t="s">
        <v>367</v>
      </c>
      <c r="D93" s="161" t="s">
        <v>48</v>
      </c>
      <c r="E93" s="363">
        <v>80245620</v>
      </c>
      <c r="F93" s="363">
        <v>0</v>
      </c>
      <c r="G93" s="363">
        <v>0</v>
      </c>
      <c r="H93" s="363">
        <v>0</v>
      </c>
      <c r="I93" s="272">
        <f t="shared" si="15"/>
        <v>80245620</v>
      </c>
    </row>
    <row r="94" spans="1:10">
      <c r="A94" s="397"/>
      <c r="B94" s="731"/>
      <c r="C94" s="759"/>
      <c r="D94" s="161" t="s">
        <v>46</v>
      </c>
      <c r="E94" s="363">
        <v>26511240</v>
      </c>
      <c r="F94" s="363">
        <v>0</v>
      </c>
      <c r="G94" s="363">
        <v>0</v>
      </c>
      <c r="H94" s="363">
        <v>0</v>
      </c>
      <c r="I94" s="272">
        <f t="shared" si="15"/>
        <v>26511240</v>
      </c>
      <c r="J94" s="204"/>
    </row>
    <row r="95" spans="1:10">
      <c r="A95" s="397"/>
      <c r="B95" s="731"/>
      <c r="C95" s="760"/>
      <c r="D95" s="264" t="s">
        <v>50</v>
      </c>
      <c r="E95" s="383">
        <f>E93-E94</f>
        <v>53734380</v>
      </c>
      <c r="F95" s="383">
        <f>F93-F94</f>
        <v>0</v>
      </c>
      <c r="G95" s="383">
        <f>G93-G94</f>
        <v>0</v>
      </c>
      <c r="H95" s="383">
        <f>H93-H94</f>
        <v>0</v>
      </c>
      <c r="I95" s="273">
        <f t="shared" si="15"/>
        <v>53734380</v>
      </c>
    </row>
    <row r="96" spans="1:10">
      <c r="A96" s="248"/>
      <c r="B96" s="731"/>
      <c r="C96" s="758" t="s">
        <v>393</v>
      </c>
      <c r="D96" s="161" t="s">
        <v>48</v>
      </c>
      <c r="E96" s="363">
        <v>12846600</v>
      </c>
      <c r="F96" s="363">
        <v>0</v>
      </c>
      <c r="G96" s="363">
        <v>0</v>
      </c>
      <c r="H96" s="363">
        <v>0</v>
      </c>
      <c r="I96" s="272">
        <f t="shared" ref="I96:I98" si="18">E96+F96+G96+H96</f>
        <v>12846600</v>
      </c>
    </row>
    <row r="97" spans="1:9">
      <c r="A97" s="248"/>
      <c r="B97" s="731"/>
      <c r="C97" s="759"/>
      <c r="D97" s="161" t="s">
        <v>46</v>
      </c>
      <c r="E97" s="363">
        <v>2980840</v>
      </c>
      <c r="F97" s="363">
        <v>0</v>
      </c>
      <c r="G97" s="363">
        <v>0</v>
      </c>
      <c r="H97" s="363">
        <v>0</v>
      </c>
      <c r="I97" s="272">
        <f t="shared" si="18"/>
        <v>2980840</v>
      </c>
    </row>
    <row r="98" spans="1:9">
      <c r="A98" s="248"/>
      <c r="B98" s="766"/>
      <c r="C98" s="760"/>
      <c r="D98" s="264" t="s">
        <v>50</v>
      </c>
      <c r="E98" s="383">
        <f>E96-E97</f>
        <v>9865760</v>
      </c>
      <c r="F98" s="383">
        <f>F96-F97</f>
        <v>0</v>
      </c>
      <c r="G98" s="383">
        <f>G96-G97</f>
        <v>0</v>
      </c>
      <c r="H98" s="383">
        <f>H96-H97</f>
        <v>0</v>
      </c>
      <c r="I98" s="273">
        <f t="shared" si="18"/>
        <v>9865760</v>
      </c>
    </row>
    <row r="99" spans="1:9">
      <c r="A99" s="708"/>
      <c r="B99" s="716" t="s">
        <v>431</v>
      </c>
      <c r="C99" s="737"/>
      <c r="D99" s="187" t="s">
        <v>48</v>
      </c>
      <c r="E99" s="364">
        <f t="shared" ref="E99:H101" si="19">E75+E78+E81+E84+E87+E90+E93+E96</f>
        <v>233232620</v>
      </c>
      <c r="F99" s="364">
        <f t="shared" si="19"/>
        <v>0</v>
      </c>
      <c r="G99" s="364">
        <f t="shared" si="19"/>
        <v>0</v>
      </c>
      <c r="H99" s="364">
        <f t="shared" si="19"/>
        <v>0</v>
      </c>
      <c r="I99" s="188">
        <f t="shared" ref="I99:I101" si="20">E99+F99+G99+H99</f>
        <v>233232620</v>
      </c>
    </row>
    <row r="100" spans="1:9">
      <c r="A100" s="708"/>
      <c r="B100" s="716"/>
      <c r="C100" s="737"/>
      <c r="D100" s="187" t="s">
        <v>46</v>
      </c>
      <c r="E100" s="364">
        <f t="shared" si="19"/>
        <v>131001457</v>
      </c>
      <c r="F100" s="364">
        <f t="shared" si="19"/>
        <v>0</v>
      </c>
      <c r="G100" s="364">
        <f t="shared" si="19"/>
        <v>0</v>
      </c>
      <c r="H100" s="364">
        <f t="shared" si="19"/>
        <v>0</v>
      </c>
      <c r="I100" s="188">
        <f t="shared" si="20"/>
        <v>131001457</v>
      </c>
    </row>
    <row r="101" spans="1:9" ht="17.25" thickBot="1">
      <c r="A101" s="708"/>
      <c r="B101" s="738"/>
      <c r="C101" s="739"/>
      <c r="D101" s="187" t="s">
        <v>50</v>
      </c>
      <c r="E101" s="364">
        <f t="shared" si="19"/>
        <v>102231163</v>
      </c>
      <c r="F101" s="364">
        <f t="shared" si="19"/>
        <v>0</v>
      </c>
      <c r="G101" s="364">
        <f t="shared" si="19"/>
        <v>0</v>
      </c>
      <c r="H101" s="364">
        <f t="shared" si="19"/>
        <v>0</v>
      </c>
      <c r="I101" s="188">
        <f t="shared" si="20"/>
        <v>102231163</v>
      </c>
    </row>
    <row r="102" spans="1:9">
      <c r="A102" s="720" t="s">
        <v>247</v>
      </c>
      <c r="B102" s="721"/>
      <c r="C102" s="721"/>
      <c r="D102" s="181" t="s">
        <v>48</v>
      </c>
      <c r="E102" s="380">
        <f t="shared" ref="E102:H104" si="21">E72+E99</f>
        <v>3089430860</v>
      </c>
      <c r="F102" s="380">
        <f t="shared" si="21"/>
        <v>1579673920</v>
      </c>
      <c r="G102" s="380">
        <f t="shared" si="21"/>
        <v>0</v>
      </c>
      <c r="H102" s="380">
        <f t="shared" si="21"/>
        <v>0</v>
      </c>
      <c r="I102" s="182">
        <f t="shared" ref="I102:I107" si="22">E102+F102+G102+H102</f>
        <v>4669104780</v>
      </c>
    </row>
    <row r="103" spans="1:9">
      <c r="A103" s="723"/>
      <c r="B103" s="724"/>
      <c r="C103" s="724"/>
      <c r="D103" s="183" t="s">
        <v>46</v>
      </c>
      <c r="E103" s="381">
        <f>E73+E100</f>
        <v>2091756255</v>
      </c>
      <c r="F103" s="381">
        <f t="shared" si="21"/>
        <v>526616693</v>
      </c>
      <c r="G103" s="381">
        <f t="shared" si="21"/>
        <v>0</v>
      </c>
      <c r="H103" s="381">
        <f t="shared" si="21"/>
        <v>0</v>
      </c>
      <c r="I103" s="184">
        <f t="shared" si="22"/>
        <v>2618372948</v>
      </c>
    </row>
    <row r="104" spans="1:9" ht="17.25" thickBot="1">
      <c r="A104" s="726"/>
      <c r="B104" s="727"/>
      <c r="C104" s="727"/>
      <c r="D104" s="185" t="s">
        <v>50</v>
      </c>
      <c r="E104" s="382">
        <f t="shared" si="21"/>
        <v>997674605</v>
      </c>
      <c r="F104" s="382">
        <f t="shared" si="21"/>
        <v>1053057227</v>
      </c>
      <c r="G104" s="382">
        <f t="shared" si="21"/>
        <v>0</v>
      </c>
      <c r="H104" s="382">
        <f t="shared" si="21"/>
        <v>0</v>
      </c>
      <c r="I104" s="186">
        <f t="shared" si="22"/>
        <v>2050731832</v>
      </c>
    </row>
    <row r="105" spans="1:9">
      <c r="A105" s="707" t="s">
        <v>434</v>
      </c>
      <c r="B105" s="704" t="s">
        <v>435</v>
      </c>
      <c r="C105" s="731" t="s">
        <v>435</v>
      </c>
      <c r="D105" s="160" t="s">
        <v>48</v>
      </c>
      <c r="E105" s="363">
        <v>0</v>
      </c>
      <c r="F105" s="360">
        <v>0</v>
      </c>
      <c r="G105" s="363">
        <v>0</v>
      </c>
      <c r="H105" s="363">
        <v>0</v>
      </c>
      <c r="I105" s="269">
        <f t="shared" si="22"/>
        <v>0</v>
      </c>
    </row>
    <row r="106" spans="1:9">
      <c r="A106" s="708"/>
      <c r="B106" s="705"/>
      <c r="C106" s="731"/>
      <c r="D106" s="160" t="s">
        <v>46</v>
      </c>
      <c r="E106" s="360">
        <v>225984614</v>
      </c>
      <c r="F106" s="360">
        <v>51210505</v>
      </c>
      <c r="G106" s="360">
        <v>0</v>
      </c>
      <c r="H106" s="360">
        <v>0</v>
      </c>
      <c r="I106" s="269">
        <f t="shared" si="22"/>
        <v>277195119</v>
      </c>
    </row>
    <row r="107" spans="1:9">
      <c r="A107" s="708"/>
      <c r="B107" s="705"/>
      <c r="C107" s="732"/>
      <c r="D107" s="160" t="s">
        <v>50</v>
      </c>
      <c r="E107" s="360">
        <f>E105-E106</f>
        <v>-225984614</v>
      </c>
      <c r="F107" s="360">
        <f>F105-F106</f>
        <v>-51210505</v>
      </c>
      <c r="G107" s="360">
        <f>G105-G106</f>
        <v>0</v>
      </c>
      <c r="H107" s="360">
        <f>H105-H106</f>
        <v>0</v>
      </c>
      <c r="I107" s="269">
        <f t="shared" si="22"/>
        <v>-277195119</v>
      </c>
    </row>
    <row r="108" spans="1:9">
      <c r="A108" s="708"/>
      <c r="B108" s="705"/>
      <c r="C108" s="733" t="s">
        <v>180</v>
      </c>
      <c r="D108" s="170" t="s">
        <v>48</v>
      </c>
      <c r="E108" s="362">
        <f t="shared" ref="E108:H108" si="23">E105</f>
        <v>0</v>
      </c>
      <c r="F108" s="362">
        <f t="shared" si="23"/>
        <v>0</v>
      </c>
      <c r="G108" s="362">
        <f t="shared" si="23"/>
        <v>0</v>
      </c>
      <c r="H108" s="362">
        <f t="shared" si="23"/>
        <v>0</v>
      </c>
      <c r="I108" s="172">
        <f>E108+F108+G108+H108</f>
        <v>0</v>
      </c>
    </row>
    <row r="109" spans="1:9">
      <c r="A109" s="708"/>
      <c r="B109" s="705"/>
      <c r="C109" s="716"/>
      <c r="D109" s="170" t="s">
        <v>46</v>
      </c>
      <c r="E109" s="362">
        <f t="shared" ref="E109:H109" si="24">E106</f>
        <v>225984614</v>
      </c>
      <c r="F109" s="362">
        <f t="shared" si="24"/>
        <v>51210505</v>
      </c>
      <c r="G109" s="362">
        <f t="shared" si="24"/>
        <v>0</v>
      </c>
      <c r="H109" s="362">
        <f t="shared" si="24"/>
        <v>0</v>
      </c>
      <c r="I109" s="172">
        <f>E109+F109+G109+H109</f>
        <v>277195119</v>
      </c>
    </row>
    <row r="110" spans="1:9" ht="17.25" thickBot="1">
      <c r="A110" s="729"/>
      <c r="B110" s="730"/>
      <c r="C110" s="734"/>
      <c r="D110" s="189" t="s">
        <v>50</v>
      </c>
      <c r="E110" s="384">
        <f t="shared" ref="E110:H110" si="25">E107</f>
        <v>-225984614</v>
      </c>
      <c r="F110" s="384">
        <f t="shared" si="25"/>
        <v>-51210505</v>
      </c>
      <c r="G110" s="384">
        <f t="shared" si="25"/>
        <v>0</v>
      </c>
      <c r="H110" s="384">
        <f t="shared" si="25"/>
        <v>0</v>
      </c>
      <c r="I110" s="190">
        <f>E110+F110+G110+H110</f>
        <v>-277195119</v>
      </c>
    </row>
    <row r="111" spans="1:9">
      <c r="A111" s="720" t="s">
        <v>436</v>
      </c>
      <c r="B111" s="721"/>
      <c r="C111" s="722"/>
      <c r="D111" s="191" t="s">
        <v>48</v>
      </c>
      <c r="E111" s="378">
        <f t="shared" ref="E111:H111" si="26">E108</f>
        <v>0</v>
      </c>
      <c r="F111" s="378">
        <f t="shared" si="26"/>
        <v>0</v>
      </c>
      <c r="G111" s="378">
        <f t="shared" si="26"/>
        <v>0</v>
      </c>
      <c r="H111" s="378">
        <f t="shared" si="26"/>
        <v>0</v>
      </c>
      <c r="I111" s="175">
        <f t="shared" ref="I111:I113" si="27">E111+F111+G111+H111</f>
        <v>0</v>
      </c>
    </row>
    <row r="112" spans="1:9">
      <c r="A112" s="723"/>
      <c r="B112" s="724"/>
      <c r="C112" s="725"/>
      <c r="D112" s="192" t="s">
        <v>46</v>
      </c>
      <c r="E112" s="369">
        <f>E109</f>
        <v>225984614</v>
      </c>
      <c r="F112" s="369">
        <f t="shared" ref="F112:H112" si="28">F109</f>
        <v>51210505</v>
      </c>
      <c r="G112" s="369">
        <f t="shared" si="28"/>
        <v>0</v>
      </c>
      <c r="H112" s="369">
        <f t="shared" si="28"/>
        <v>0</v>
      </c>
      <c r="I112" s="177">
        <f t="shared" si="27"/>
        <v>277195119</v>
      </c>
    </row>
    <row r="113" spans="1:11" ht="17.25" thickBot="1">
      <c r="A113" s="726"/>
      <c r="B113" s="727"/>
      <c r="C113" s="728"/>
      <c r="D113" s="193" t="s">
        <v>50</v>
      </c>
      <c r="E113" s="379">
        <f t="shared" ref="E113:H113" si="29">E110</f>
        <v>-225984614</v>
      </c>
      <c r="F113" s="379">
        <f t="shared" si="29"/>
        <v>-51210505</v>
      </c>
      <c r="G113" s="379">
        <f t="shared" si="29"/>
        <v>0</v>
      </c>
      <c r="H113" s="379">
        <f t="shared" si="29"/>
        <v>0</v>
      </c>
      <c r="I113" s="179">
        <f t="shared" si="27"/>
        <v>-277195119</v>
      </c>
    </row>
    <row r="114" spans="1:11">
      <c r="A114" s="707" t="s">
        <v>251</v>
      </c>
      <c r="B114" s="704" t="s">
        <v>249</v>
      </c>
      <c r="C114" s="731" t="s">
        <v>215</v>
      </c>
      <c r="D114" s="160" t="s">
        <v>48</v>
      </c>
      <c r="E114" s="363">
        <v>0</v>
      </c>
      <c r="F114" s="360">
        <v>0</v>
      </c>
      <c r="G114" s="363">
        <v>0</v>
      </c>
      <c r="H114" s="363">
        <v>0</v>
      </c>
      <c r="I114" s="269">
        <f t="shared" ref="I114:I125" si="30">E114+F114+G114+H114</f>
        <v>0</v>
      </c>
    </row>
    <row r="115" spans="1:11">
      <c r="A115" s="708"/>
      <c r="B115" s="705"/>
      <c r="C115" s="731"/>
      <c r="D115" s="160" t="s">
        <v>46</v>
      </c>
      <c r="E115" s="360">
        <v>0</v>
      </c>
      <c r="F115" s="360">
        <v>1585</v>
      </c>
      <c r="G115" s="360">
        <v>0</v>
      </c>
      <c r="H115" s="360">
        <v>0</v>
      </c>
      <c r="I115" s="269">
        <f t="shared" si="30"/>
        <v>1585</v>
      </c>
    </row>
    <row r="116" spans="1:11">
      <c r="A116" s="708"/>
      <c r="B116" s="705"/>
      <c r="C116" s="732"/>
      <c r="D116" s="160" t="s">
        <v>50</v>
      </c>
      <c r="E116" s="360">
        <f>E114-E115</f>
        <v>0</v>
      </c>
      <c r="F116" s="360">
        <f>F114-F115</f>
        <v>-1585</v>
      </c>
      <c r="G116" s="360">
        <f>G114-G115</f>
        <v>0</v>
      </c>
      <c r="H116" s="360">
        <f>H114-H115</f>
        <v>0</v>
      </c>
      <c r="I116" s="269">
        <f t="shared" si="30"/>
        <v>-1585</v>
      </c>
    </row>
    <row r="117" spans="1:11">
      <c r="A117" s="708"/>
      <c r="B117" s="705"/>
      <c r="C117" s="733" t="s">
        <v>180</v>
      </c>
      <c r="D117" s="170" t="s">
        <v>48</v>
      </c>
      <c r="E117" s="362">
        <f t="shared" ref="E117:H122" si="31">E114</f>
        <v>0</v>
      </c>
      <c r="F117" s="362">
        <f t="shared" si="31"/>
        <v>0</v>
      </c>
      <c r="G117" s="362">
        <f t="shared" si="31"/>
        <v>0</v>
      </c>
      <c r="H117" s="362">
        <f t="shared" si="31"/>
        <v>0</v>
      </c>
      <c r="I117" s="172">
        <f>E117+F117+G117+H117</f>
        <v>0</v>
      </c>
    </row>
    <row r="118" spans="1:11">
      <c r="A118" s="708"/>
      <c r="B118" s="705"/>
      <c r="C118" s="716"/>
      <c r="D118" s="170" t="s">
        <v>46</v>
      </c>
      <c r="E118" s="362">
        <f t="shared" si="31"/>
        <v>0</v>
      </c>
      <c r="F118" s="362">
        <f t="shared" si="31"/>
        <v>1585</v>
      </c>
      <c r="G118" s="362">
        <f t="shared" si="31"/>
        <v>0</v>
      </c>
      <c r="H118" s="362">
        <f t="shared" si="31"/>
        <v>0</v>
      </c>
      <c r="I118" s="172">
        <f>E118+F118+G118+H118</f>
        <v>1585</v>
      </c>
    </row>
    <row r="119" spans="1:11" ht="17.25" thickBot="1">
      <c r="A119" s="729"/>
      <c r="B119" s="730"/>
      <c r="C119" s="734"/>
      <c r="D119" s="189" t="s">
        <v>50</v>
      </c>
      <c r="E119" s="384">
        <f t="shared" si="31"/>
        <v>0</v>
      </c>
      <c r="F119" s="384">
        <f t="shared" si="31"/>
        <v>-1585</v>
      </c>
      <c r="G119" s="384">
        <f t="shared" si="31"/>
        <v>0</v>
      </c>
      <c r="H119" s="384">
        <f t="shared" si="31"/>
        <v>0</v>
      </c>
      <c r="I119" s="190">
        <f>E119+F119+G119+H119</f>
        <v>-1585</v>
      </c>
    </row>
    <row r="120" spans="1:11">
      <c r="A120" s="720" t="s">
        <v>250</v>
      </c>
      <c r="B120" s="721"/>
      <c r="C120" s="722"/>
      <c r="D120" s="191" t="s">
        <v>48</v>
      </c>
      <c r="E120" s="378">
        <f t="shared" si="31"/>
        <v>0</v>
      </c>
      <c r="F120" s="378">
        <f t="shared" si="31"/>
        <v>0</v>
      </c>
      <c r="G120" s="378">
        <f t="shared" si="31"/>
        <v>0</v>
      </c>
      <c r="H120" s="378">
        <f t="shared" si="31"/>
        <v>0</v>
      </c>
      <c r="I120" s="175">
        <f t="shared" si="30"/>
        <v>0</v>
      </c>
    </row>
    <row r="121" spans="1:11">
      <c r="A121" s="723"/>
      <c r="B121" s="724"/>
      <c r="C121" s="725"/>
      <c r="D121" s="192" t="s">
        <v>46</v>
      </c>
      <c r="E121" s="369">
        <f t="shared" si="31"/>
        <v>0</v>
      </c>
      <c r="F121" s="369">
        <f t="shared" si="31"/>
        <v>1585</v>
      </c>
      <c r="G121" s="369">
        <f t="shared" si="31"/>
        <v>0</v>
      </c>
      <c r="H121" s="369">
        <f t="shared" si="31"/>
        <v>0</v>
      </c>
      <c r="I121" s="177">
        <f t="shared" si="30"/>
        <v>1585</v>
      </c>
    </row>
    <row r="122" spans="1:11" ht="17.25" thickBot="1">
      <c r="A122" s="726"/>
      <c r="B122" s="727"/>
      <c r="C122" s="728"/>
      <c r="D122" s="193" t="s">
        <v>50</v>
      </c>
      <c r="E122" s="379">
        <f t="shared" si="31"/>
        <v>0</v>
      </c>
      <c r="F122" s="379">
        <f t="shared" si="31"/>
        <v>-1585</v>
      </c>
      <c r="G122" s="379">
        <f t="shared" si="31"/>
        <v>0</v>
      </c>
      <c r="H122" s="379">
        <f t="shared" si="31"/>
        <v>0</v>
      </c>
      <c r="I122" s="179">
        <f t="shared" si="30"/>
        <v>-1585</v>
      </c>
    </row>
    <row r="123" spans="1:11" s="91" customFormat="1">
      <c r="A123" s="707" t="s">
        <v>239</v>
      </c>
      <c r="B123" s="704" t="s">
        <v>238</v>
      </c>
      <c r="C123" s="709" t="s">
        <v>214</v>
      </c>
      <c r="D123" s="163" t="s">
        <v>48</v>
      </c>
      <c r="E123" s="376">
        <v>0</v>
      </c>
      <c r="F123" s="376">
        <v>0</v>
      </c>
      <c r="G123" s="376">
        <v>0</v>
      </c>
      <c r="H123" s="376">
        <v>0</v>
      </c>
      <c r="I123" s="274">
        <f>E123+F123+G123+H123</f>
        <v>0</v>
      </c>
      <c r="K123" s="92"/>
    </row>
    <row r="124" spans="1:11" s="91" customFormat="1">
      <c r="A124" s="708"/>
      <c r="B124" s="705"/>
      <c r="C124" s="710"/>
      <c r="D124" s="160" t="s">
        <v>46</v>
      </c>
      <c r="E124" s="360">
        <v>57432440</v>
      </c>
      <c r="F124" s="360">
        <v>203103</v>
      </c>
      <c r="G124" s="360">
        <v>0</v>
      </c>
      <c r="H124" s="360">
        <v>0</v>
      </c>
      <c r="I124" s="269">
        <f t="shared" si="30"/>
        <v>57635543</v>
      </c>
      <c r="K124" s="92"/>
    </row>
    <row r="125" spans="1:11" s="91" customFormat="1">
      <c r="A125" s="708"/>
      <c r="B125" s="706"/>
      <c r="C125" s="712"/>
      <c r="D125" s="160" t="s">
        <v>50</v>
      </c>
      <c r="E125" s="360">
        <f>E123-E124</f>
        <v>-57432440</v>
      </c>
      <c r="F125" s="360">
        <f>F123-F124</f>
        <v>-203103</v>
      </c>
      <c r="G125" s="360">
        <f>G123-G124</f>
        <v>0</v>
      </c>
      <c r="H125" s="360">
        <f>H123-H124</f>
        <v>0</v>
      </c>
      <c r="I125" s="269">
        <f t="shared" si="30"/>
        <v>-57635543</v>
      </c>
      <c r="K125" s="92"/>
    </row>
    <row r="126" spans="1:11">
      <c r="A126" s="708"/>
      <c r="B126" s="716" t="s">
        <v>213</v>
      </c>
      <c r="C126" s="717"/>
      <c r="D126" s="170" t="s">
        <v>48</v>
      </c>
      <c r="E126" s="362">
        <f>E123</f>
        <v>0</v>
      </c>
      <c r="F126" s="362">
        <f t="shared" ref="E126:H131" si="32">F123</f>
        <v>0</v>
      </c>
      <c r="G126" s="362">
        <f t="shared" si="32"/>
        <v>0</v>
      </c>
      <c r="H126" s="362">
        <f t="shared" si="32"/>
        <v>0</v>
      </c>
      <c r="I126" s="172">
        <f t="shared" ref="I126:I146" si="33">E126+F126+G126+H126</f>
        <v>0</v>
      </c>
    </row>
    <row r="127" spans="1:11">
      <c r="A127" s="708"/>
      <c r="B127" s="716"/>
      <c r="C127" s="717"/>
      <c r="D127" s="170" t="s">
        <v>46</v>
      </c>
      <c r="E127" s="362">
        <f>E124</f>
        <v>57432440</v>
      </c>
      <c r="F127" s="362">
        <f t="shared" si="32"/>
        <v>203103</v>
      </c>
      <c r="G127" s="362">
        <f t="shared" si="32"/>
        <v>0</v>
      </c>
      <c r="H127" s="362">
        <f t="shared" si="32"/>
        <v>0</v>
      </c>
      <c r="I127" s="172">
        <f t="shared" si="33"/>
        <v>57635543</v>
      </c>
    </row>
    <row r="128" spans="1:11" ht="17.25" thickBot="1">
      <c r="A128" s="713"/>
      <c r="B128" s="718"/>
      <c r="C128" s="719"/>
      <c r="D128" s="173" t="s">
        <v>50</v>
      </c>
      <c r="E128" s="377">
        <f>E125</f>
        <v>-57432440</v>
      </c>
      <c r="F128" s="377">
        <f t="shared" si="32"/>
        <v>-203103</v>
      </c>
      <c r="G128" s="377">
        <f t="shared" si="32"/>
        <v>0</v>
      </c>
      <c r="H128" s="377">
        <f t="shared" si="32"/>
        <v>0</v>
      </c>
      <c r="I128" s="180">
        <f t="shared" si="33"/>
        <v>-57635543</v>
      </c>
    </row>
    <row r="129" spans="1:9">
      <c r="A129" s="720" t="s">
        <v>248</v>
      </c>
      <c r="B129" s="721"/>
      <c r="C129" s="722"/>
      <c r="D129" s="191" t="s">
        <v>48</v>
      </c>
      <c r="E129" s="378">
        <f>E126</f>
        <v>0</v>
      </c>
      <c r="F129" s="378">
        <f t="shared" si="32"/>
        <v>0</v>
      </c>
      <c r="G129" s="378">
        <f t="shared" si="32"/>
        <v>0</v>
      </c>
      <c r="H129" s="378">
        <f t="shared" si="32"/>
        <v>0</v>
      </c>
      <c r="I129" s="175">
        <f t="shared" si="33"/>
        <v>0</v>
      </c>
    </row>
    <row r="130" spans="1:9">
      <c r="A130" s="723"/>
      <c r="B130" s="724"/>
      <c r="C130" s="725"/>
      <c r="D130" s="192" t="s">
        <v>46</v>
      </c>
      <c r="E130" s="369">
        <f>E127</f>
        <v>57432440</v>
      </c>
      <c r="F130" s="369">
        <f t="shared" si="32"/>
        <v>203103</v>
      </c>
      <c r="G130" s="369">
        <f t="shared" si="32"/>
        <v>0</v>
      </c>
      <c r="H130" s="369">
        <f t="shared" si="32"/>
        <v>0</v>
      </c>
      <c r="I130" s="177">
        <f t="shared" si="33"/>
        <v>57635543</v>
      </c>
    </row>
    <row r="131" spans="1:9" ht="17.25" thickBot="1">
      <c r="A131" s="726"/>
      <c r="B131" s="727"/>
      <c r="C131" s="728"/>
      <c r="D131" s="193" t="s">
        <v>50</v>
      </c>
      <c r="E131" s="379">
        <f t="shared" si="32"/>
        <v>-57432440</v>
      </c>
      <c r="F131" s="379">
        <f t="shared" si="32"/>
        <v>-203103</v>
      </c>
      <c r="G131" s="379">
        <f t="shared" si="32"/>
        <v>0</v>
      </c>
      <c r="H131" s="379">
        <f t="shared" si="32"/>
        <v>0</v>
      </c>
      <c r="I131" s="179">
        <f t="shared" si="33"/>
        <v>-57635543</v>
      </c>
    </row>
    <row r="132" spans="1:9">
      <c r="A132" s="707" t="s">
        <v>254</v>
      </c>
      <c r="B132" s="704" t="s">
        <v>252</v>
      </c>
      <c r="C132" s="709" t="s">
        <v>443</v>
      </c>
      <c r="D132" s="163" t="s">
        <v>48</v>
      </c>
      <c r="E132" s="376">
        <v>0</v>
      </c>
      <c r="F132" s="370">
        <v>0</v>
      </c>
      <c r="G132" s="385">
        <v>0</v>
      </c>
      <c r="H132" s="385">
        <v>0</v>
      </c>
      <c r="I132" s="274">
        <f t="shared" si="33"/>
        <v>0</v>
      </c>
    </row>
    <row r="133" spans="1:9">
      <c r="A133" s="708"/>
      <c r="B133" s="705"/>
      <c r="C133" s="710"/>
      <c r="D133" s="160" t="s">
        <v>46</v>
      </c>
      <c r="E133" s="360">
        <v>368839571</v>
      </c>
      <c r="F133" s="72">
        <v>168386621</v>
      </c>
      <c r="G133" s="360">
        <v>0</v>
      </c>
      <c r="H133" s="360">
        <v>0</v>
      </c>
      <c r="I133" s="269">
        <f t="shared" si="33"/>
        <v>537226192</v>
      </c>
    </row>
    <row r="134" spans="1:9">
      <c r="A134" s="708"/>
      <c r="B134" s="705"/>
      <c r="C134" s="711"/>
      <c r="D134" s="445" t="s">
        <v>50</v>
      </c>
      <c r="E134" s="446">
        <f>E132-E133</f>
        <v>-368839571</v>
      </c>
      <c r="F134" s="463">
        <f>F132-F133</f>
        <v>-168386621</v>
      </c>
      <c r="G134" s="447">
        <v>0</v>
      </c>
      <c r="H134" s="447">
        <f>H132-H133</f>
        <v>0</v>
      </c>
      <c r="I134" s="448">
        <f t="shared" si="33"/>
        <v>-537226192</v>
      </c>
    </row>
    <row r="135" spans="1:9">
      <c r="A135" s="708"/>
      <c r="B135" s="705"/>
      <c r="C135" s="710" t="s">
        <v>444</v>
      </c>
      <c r="D135" s="160" t="s">
        <v>48</v>
      </c>
      <c r="E135" s="360">
        <v>0</v>
      </c>
      <c r="F135" s="72">
        <v>0</v>
      </c>
      <c r="G135" s="35">
        <v>0</v>
      </c>
      <c r="H135" s="35">
        <v>0</v>
      </c>
      <c r="I135" s="269">
        <f t="shared" ref="I135:I137" si="34">E135+F135+G135+H135</f>
        <v>0</v>
      </c>
    </row>
    <row r="136" spans="1:9">
      <c r="A136" s="708"/>
      <c r="B136" s="705"/>
      <c r="C136" s="710"/>
      <c r="D136" s="160" t="s">
        <v>46</v>
      </c>
      <c r="E136" s="360">
        <v>105840755</v>
      </c>
      <c r="F136" s="72">
        <v>0</v>
      </c>
      <c r="G136" s="360">
        <v>0</v>
      </c>
      <c r="H136" s="360">
        <v>0</v>
      </c>
      <c r="I136" s="269">
        <f t="shared" si="34"/>
        <v>105840755</v>
      </c>
    </row>
    <row r="137" spans="1:9">
      <c r="A137" s="708"/>
      <c r="B137" s="705"/>
      <c r="C137" s="712"/>
      <c r="D137" s="160" t="s">
        <v>50</v>
      </c>
      <c r="E137" s="360">
        <f>E135-E136</f>
        <v>-105840755</v>
      </c>
      <c r="F137" s="72">
        <f>F135-F136</f>
        <v>0</v>
      </c>
      <c r="G137" s="35">
        <v>0</v>
      </c>
      <c r="H137" s="35">
        <f>H135-H136</f>
        <v>0</v>
      </c>
      <c r="I137" s="269">
        <f t="shared" si="34"/>
        <v>-105840755</v>
      </c>
    </row>
    <row r="138" spans="1:9">
      <c r="A138" s="708"/>
      <c r="B138" s="705"/>
      <c r="C138" s="714" t="s">
        <v>180</v>
      </c>
      <c r="D138" s="170" t="s">
        <v>48</v>
      </c>
      <c r="E138" s="362">
        <f t="shared" ref="E138:F140" si="35">E132+E135</f>
        <v>0</v>
      </c>
      <c r="F138" s="362">
        <f t="shared" si="35"/>
        <v>0</v>
      </c>
      <c r="G138" s="362">
        <f t="shared" ref="G138:H140" si="36">G132</f>
        <v>0</v>
      </c>
      <c r="H138" s="362">
        <f t="shared" si="36"/>
        <v>0</v>
      </c>
      <c r="I138" s="172">
        <f>E138+F138+G138+H138</f>
        <v>0</v>
      </c>
    </row>
    <row r="139" spans="1:9">
      <c r="A139" s="708"/>
      <c r="B139" s="705"/>
      <c r="C139" s="715"/>
      <c r="D139" s="170" t="s">
        <v>46</v>
      </c>
      <c r="E139" s="362">
        <f t="shared" si="35"/>
        <v>474680326</v>
      </c>
      <c r="F139" s="362">
        <f t="shared" si="35"/>
        <v>168386621</v>
      </c>
      <c r="G139" s="362">
        <f t="shared" si="36"/>
        <v>0</v>
      </c>
      <c r="H139" s="362">
        <f t="shared" si="36"/>
        <v>0</v>
      </c>
      <c r="I139" s="172">
        <f t="shared" si="33"/>
        <v>643066947</v>
      </c>
    </row>
    <row r="140" spans="1:9" ht="17.25" thickBot="1">
      <c r="A140" s="729"/>
      <c r="B140" s="730"/>
      <c r="C140" s="715"/>
      <c r="D140" s="173" t="s">
        <v>50</v>
      </c>
      <c r="E140" s="362">
        <f t="shared" si="35"/>
        <v>-474680326</v>
      </c>
      <c r="F140" s="362">
        <f t="shared" si="35"/>
        <v>-168386621</v>
      </c>
      <c r="G140" s="362">
        <f t="shared" si="36"/>
        <v>0</v>
      </c>
      <c r="H140" s="362">
        <f t="shared" si="36"/>
        <v>0</v>
      </c>
      <c r="I140" s="172">
        <f t="shared" si="33"/>
        <v>-643066947</v>
      </c>
    </row>
    <row r="141" spans="1:9">
      <c r="A141" s="720" t="s">
        <v>253</v>
      </c>
      <c r="B141" s="721"/>
      <c r="C141" s="722"/>
      <c r="D141" s="191" t="s">
        <v>48</v>
      </c>
      <c r="E141" s="386">
        <f>E138</f>
        <v>0</v>
      </c>
      <c r="F141" s="386">
        <f t="shared" ref="F141:H143" si="37">F138</f>
        <v>0</v>
      </c>
      <c r="G141" s="386">
        <f t="shared" si="37"/>
        <v>0</v>
      </c>
      <c r="H141" s="386">
        <f t="shared" si="37"/>
        <v>0</v>
      </c>
      <c r="I141" s="194">
        <f>E141+F141+G141+H141</f>
        <v>0</v>
      </c>
    </row>
    <row r="142" spans="1:9">
      <c r="A142" s="723"/>
      <c r="B142" s="724"/>
      <c r="C142" s="725"/>
      <c r="D142" s="192" t="s">
        <v>46</v>
      </c>
      <c r="E142" s="387">
        <f>E139</f>
        <v>474680326</v>
      </c>
      <c r="F142" s="387">
        <f t="shared" si="37"/>
        <v>168386621</v>
      </c>
      <c r="G142" s="387">
        <f t="shared" si="37"/>
        <v>0</v>
      </c>
      <c r="H142" s="387">
        <f t="shared" si="37"/>
        <v>0</v>
      </c>
      <c r="I142" s="195">
        <f t="shared" si="33"/>
        <v>643066947</v>
      </c>
    </row>
    <row r="143" spans="1:9" ht="17.25" thickBot="1">
      <c r="A143" s="726"/>
      <c r="B143" s="727"/>
      <c r="C143" s="728"/>
      <c r="D143" s="196" t="s">
        <v>50</v>
      </c>
      <c r="E143" s="388">
        <f>E140</f>
        <v>-474680326</v>
      </c>
      <c r="F143" s="388">
        <f t="shared" si="37"/>
        <v>-168386621</v>
      </c>
      <c r="G143" s="388">
        <f t="shared" si="37"/>
        <v>0</v>
      </c>
      <c r="H143" s="388">
        <f t="shared" si="37"/>
        <v>0</v>
      </c>
      <c r="I143" s="197">
        <f t="shared" si="33"/>
        <v>-643066947</v>
      </c>
    </row>
    <row r="144" spans="1:9">
      <c r="A144" s="695" t="s">
        <v>66</v>
      </c>
      <c r="B144" s="696"/>
      <c r="C144" s="697"/>
      <c r="D144" s="198" t="s">
        <v>48</v>
      </c>
      <c r="E144" s="389">
        <f t="shared" ref="E144:H146" si="38">SUM(E141,E129,E120,E102,E111,E63,E48)</f>
        <v>3346428160</v>
      </c>
      <c r="F144" s="389">
        <f t="shared" si="38"/>
        <v>1579673920</v>
      </c>
      <c r="G144" s="389">
        <f t="shared" si="38"/>
        <v>0</v>
      </c>
      <c r="H144" s="389">
        <f t="shared" si="38"/>
        <v>0</v>
      </c>
      <c r="I144" s="199">
        <f t="shared" si="33"/>
        <v>4926102080</v>
      </c>
    </row>
    <row r="145" spans="1:9">
      <c r="A145" s="698"/>
      <c r="B145" s="699"/>
      <c r="C145" s="700"/>
      <c r="D145" s="200" t="s">
        <v>46</v>
      </c>
      <c r="E145" s="390">
        <f t="shared" si="38"/>
        <v>3085031055</v>
      </c>
      <c r="F145" s="390">
        <f t="shared" si="38"/>
        <v>746418507</v>
      </c>
      <c r="G145" s="390">
        <f t="shared" si="38"/>
        <v>0</v>
      </c>
      <c r="H145" s="390">
        <f t="shared" si="38"/>
        <v>0</v>
      </c>
      <c r="I145" s="201">
        <f t="shared" si="33"/>
        <v>3831449562</v>
      </c>
    </row>
    <row r="146" spans="1:9" ht="17.25" thickBot="1">
      <c r="A146" s="701"/>
      <c r="B146" s="702"/>
      <c r="C146" s="703"/>
      <c r="D146" s="202" t="s">
        <v>50</v>
      </c>
      <c r="E146" s="391">
        <f t="shared" si="38"/>
        <v>261397105</v>
      </c>
      <c r="F146" s="391">
        <f t="shared" si="38"/>
        <v>833255413</v>
      </c>
      <c r="G146" s="391">
        <f t="shared" si="38"/>
        <v>0</v>
      </c>
      <c r="H146" s="391">
        <f t="shared" si="38"/>
        <v>0</v>
      </c>
      <c r="I146" s="203">
        <f t="shared" si="33"/>
        <v>1094652518</v>
      </c>
    </row>
  </sheetData>
  <sheetProtection password="CC3F" sheet="1" objects="1" scenarios="1"/>
  <mergeCells count="89">
    <mergeCell ref="A51:A62"/>
    <mergeCell ref="C51:C53"/>
    <mergeCell ref="B51:B59"/>
    <mergeCell ref="A63:C65"/>
    <mergeCell ref="C93:C95"/>
    <mergeCell ref="C90:C92"/>
    <mergeCell ref="C87:C89"/>
    <mergeCell ref="C84:C86"/>
    <mergeCell ref="C81:C83"/>
    <mergeCell ref="B72:C74"/>
    <mergeCell ref="B75:B98"/>
    <mergeCell ref="B60:C62"/>
    <mergeCell ref="C54:C56"/>
    <mergeCell ref="B99:C101"/>
    <mergeCell ref="A99:A101"/>
    <mergeCell ref="A78:A80"/>
    <mergeCell ref="C96:C98"/>
    <mergeCell ref="B66:B71"/>
    <mergeCell ref="C78:C80"/>
    <mergeCell ref="C69:C71"/>
    <mergeCell ref="A18:A20"/>
    <mergeCell ref="C18:C20"/>
    <mergeCell ref="A24:A26"/>
    <mergeCell ref="A12:A14"/>
    <mergeCell ref="A48:C50"/>
    <mergeCell ref="B45:C47"/>
    <mergeCell ref="C12:C14"/>
    <mergeCell ref="B33:B44"/>
    <mergeCell ref="B6:B20"/>
    <mergeCell ref="A4:C4"/>
    <mergeCell ref="A42:A44"/>
    <mergeCell ref="C42:C44"/>
    <mergeCell ref="A36:A38"/>
    <mergeCell ref="C36:C38"/>
    <mergeCell ref="A9:A11"/>
    <mergeCell ref="C9:C11"/>
    <mergeCell ref="A6:A8"/>
    <mergeCell ref="C6:C8"/>
    <mergeCell ref="A33:A35"/>
    <mergeCell ref="C33:C35"/>
    <mergeCell ref="A15:A17"/>
    <mergeCell ref="C15:C17"/>
    <mergeCell ref="A21:A23"/>
    <mergeCell ref="B21:C23"/>
    <mergeCell ref="C24:C26"/>
    <mergeCell ref="I4:I5"/>
    <mergeCell ref="D4:D5"/>
    <mergeCell ref="E4:E5"/>
    <mergeCell ref="F4:F5"/>
    <mergeCell ref="G4:G5"/>
    <mergeCell ref="A102:C104"/>
    <mergeCell ref="A1:I2"/>
    <mergeCell ref="A66:A68"/>
    <mergeCell ref="C66:C68"/>
    <mergeCell ref="A75:A77"/>
    <mergeCell ref="C75:C77"/>
    <mergeCell ref="A45:A47"/>
    <mergeCell ref="C57:C59"/>
    <mergeCell ref="A39:A41"/>
    <mergeCell ref="B24:B29"/>
    <mergeCell ref="B30:C32"/>
    <mergeCell ref="A27:A29"/>
    <mergeCell ref="C27:C29"/>
    <mergeCell ref="A30:A32"/>
    <mergeCell ref="C39:C41"/>
    <mergeCell ref="H4:H5"/>
    <mergeCell ref="B114:B119"/>
    <mergeCell ref="A120:C122"/>
    <mergeCell ref="A105:A110"/>
    <mergeCell ref="B105:B110"/>
    <mergeCell ref="A114:A119"/>
    <mergeCell ref="C105:C107"/>
    <mergeCell ref="C108:C110"/>
    <mergeCell ref="A111:C113"/>
    <mergeCell ref="C117:C119"/>
    <mergeCell ref="C114:C116"/>
    <mergeCell ref="A144:C146"/>
    <mergeCell ref="B123:B125"/>
    <mergeCell ref="A123:A125"/>
    <mergeCell ref="C132:C134"/>
    <mergeCell ref="C123:C125"/>
    <mergeCell ref="A126:A128"/>
    <mergeCell ref="C138:C140"/>
    <mergeCell ref="B126:C128"/>
    <mergeCell ref="A129:C131"/>
    <mergeCell ref="A141:C143"/>
    <mergeCell ref="A132:A140"/>
    <mergeCell ref="B132:B140"/>
    <mergeCell ref="C135:C137"/>
  </mergeCells>
  <phoneticPr fontId="12" type="noConversion"/>
  <pageMargins left="0.7" right="0.7" top="0.75" bottom="0.75" header="0.3" footer="0.3"/>
  <pageSetup paperSize="9" scale="5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9"/>
  <sheetViews>
    <sheetView zoomScaleNormal="100" workbookViewId="0">
      <selection sqref="A1:G1"/>
    </sheetView>
  </sheetViews>
  <sheetFormatPr defaultRowHeight="13.5"/>
  <cols>
    <col min="1" max="3" width="13.5" style="249" customWidth="1"/>
    <col min="4" max="4" width="26.125" style="249" bestFit="1" customWidth="1"/>
    <col min="5" max="5" width="15.375" style="251" customWidth="1"/>
    <col min="6" max="6" width="11.125" style="251" customWidth="1"/>
    <col min="7" max="7" width="14.125" style="251" bestFit="1" customWidth="1"/>
    <col min="8" max="8" width="10.25" style="4" bestFit="1" customWidth="1"/>
    <col min="9" max="9" width="10.5" style="4" bestFit="1" customWidth="1"/>
    <col min="10" max="10" width="9" style="4"/>
    <col min="11" max="12" width="11.25" style="4" bestFit="1" customWidth="1"/>
    <col min="13" max="16384" width="9" style="4"/>
  </cols>
  <sheetData>
    <row r="1" spans="1:9" ht="32.25" customHeight="1">
      <c r="A1" s="791" t="s">
        <v>288</v>
      </c>
      <c r="B1" s="791"/>
      <c r="C1" s="791"/>
      <c r="D1" s="791"/>
      <c r="E1" s="791"/>
      <c r="F1" s="791"/>
      <c r="G1" s="791"/>
    </row>
    <row r="2" spans="1:9" ht="24" customHeight="1" thickBot="1">
      <c r="A2" s="409" t="s">
        <v>321</v>
      </c>
      <c r="B2" s="257"/>
      <c r="C2" s="257"/>
      <c r="D2" s="258"/>
      <c r="E2" s="259"/>
      <c r="F2" s="259"/>
      <c r="G2" s="260" t="s">
        <v>29</v>
      </c>
    </row>
    <row r="3" spans="1:9" ht="24" customHeight="1" thickBot="1">
      <c r="A3" s="318" t="s">
        <v>60</v>
      </c>
      <c r="B3" s="319" t="s">
        <v>179</v>
      </c>
      <c r="C3" s="319" t="s">
        <v>186</v>
      </c>
      <c r="D3" s="320" t="s">
        <v>65</v>
      </c>
      <c r="E3" s="320" t="s">
        <v>11</v>
      </c>
      <c r="F3" s="320" t="s">
        <v>71</v>
      </c>
      <c r="G3" s="321" t="s">
        <v>15</v>
      </c>
    </row>
    <row r="4" spans="1:9" s="20" customFormat="1" ht="26.25" customHeight="1">
      <c r="A4" s="316" t="s">
        <v>85</v>
      </c>
      <c r="B4" s="767" t="s">
        <v>414</v>
      </c>
      <c r="C4" s="769" t="s">
        <v>324</v>
      </c>
      <c r="D4" s="769" t="s">
        <v>325</v>
      </c>
      <c r="E4" s="317">
        <v>32279105</v>
      </c>
      <c r="F4" s="314" t="s">
        <v>93</v>
      </c>
      <c r="G4" s="775" t="s">
        <v>205</v>
      </c>
    </row>
    <row r="5" spans="1:9" s="20" customFormat="1" ht="26.25" customHeight="1">
      <c r="A5" s="309" t="s">
        <v>258</v>
      </c>
      <c r="B5" s="767"/>
      <c r="C5" s="769"/>
      <c r="D5" s="769"/>
      <c r="E5" s="312">
        <v>37658955</v>
      </c>
      <c r="F5" s="311" t="s">
        <v>261</v>
      </c>
      <c r="G5" s="775"/>
    </row>
    <row r="6" spans="1:9" s="20" customFormat="1" ht="26.25" customHeight="1">
      <c r="A6" s="309" t="s">
        <v>190</v>
      </c>
      <c r="B6" s="768"/>
      <c r="C6" s="770"/>
      <c r="D6" s="770"/>
      <c r="E6" s="312">
        <v>37658955</v>
      </c>
      <c r="F6" s="314" t="s">
        <v>260</v>
      </c>
      <c r="G6" s="776"/>
    </row>
    <row r="7" spans="1:9" s="20" customFormat="1" ht="26.25" customHeight="1">
      <c r="A7" s="316" t="s">
        <v>91</v>
      </c>
      <c r="B7" s="767" t="s">
        <v>440</v>
      </c>
      <c r="C7" s="769" t="s">
        <v>324</v>
      </c>
      <c r="D7" s="769" t="s">
        <v>325</v>
      </c>
      <c r="E7" s="317">
        <v>10045988</v>
      </c>
      <c r="F7" s="314" t="s">
        <v>93</v>
      </c>
      <c r="G7" s="771" t="s">
        <v>441</v>
      </c>
      <c r="I7" s="441"/>
    </row>
    <row r="8" spans="1:9" s="20" customFormat="1" ht="26.25" customHeight="1">
      <c r="A8" s="309" t="s">
        <v>188</v>
      </c>
      <c r="B8" s="767"/>
      <c r="C8" s="769"/>
      <c r="D8" s="769"/>
      <c r="E8" s="312">
        <v>11720320</v>
      </c>
      <c r="F8" s="311" t="s">
        <v>261</v>
      </c>
      <c r="G8" s="771"/>
      <c r="I8" s="441"/>
    </row>
    <row r="9" spans="1:9" s="20" customFormat="1" ht="26.25" customHeight="1">
      <c r="A9" s="309" t="s">
        <v>257</v>
      </c>
      <c r="B9" s="768"/>
      <c r="C9" s="770"/>
      <c r="D9" s="770"/>
      <c r="E9" s="312">
        <v>11720320</v>
      </c>
      <c r="F9" s="314" t="s">
        <v>260</v>
      </c>
      <c r="G9" s="772"/>
      <c r="I9" s="441"/>
    </row>
    <row r="10" spans="1:9" s="20" customFormat="1" ht="26.25" customHeight="1">
      <c r="A10" s="316" t="s">
        <v>91</v>
      </c>
      <c r="B10" s="767" t="s">
        <v>313</v>
      </c>
      <c r="C10" s="769" t="s">
        <v>324</v>
      </c>
      <c r="D10" s="769" t="s">
        <v>325</v>
      </c>
      <c r="E10" s="317">
        <v>94871775</v>
      </c>
      <c r="F10" s="314" t="s">
        <v>93</v>
      </c>
      <c r="G10" s="771" t="s">
        <v>224</v>
      </c>
    </row>
    <row r="11" spans="1:9" s="20" customFormat="1" ht="26.25" customHeight="1">
      <c r="A11" s="309" t="s">
        <v>258</v>
      </c>
      <c r="B11" s="767"/>
      <c r="C11" s="769"/>
      <c r="D11" s="769"/>
      <c r="E11" s="312">
        <v>110683738</v>
      </c>
      <c r="F11" s="311" t="s">
        <v>261</v>
      </c>
      <c r="G11" s="771"/>
    </row>
    <row r="12" spans="1:9" s="20" customFormat="1" ht="26.25" customHeight="1">
      <c r="A12" s="309" t="s">
        <v>257</v>
      </c>
      <c r="B12" s="768"/>
      <c r="C12" s="770"/>
      <c r="D12" s="770"/>
      <c r="E12" s="312">
        <v>110683737</v>
      </c>
      <c r="F12" s="314" t="s">
        <v>260</v>
      </c>
      <c r="G12" s="772"/>
    </row>
    <row r="13" spans="1:9" s="20" customFormat="1" ht="26.25" customHeight="1">
      <c r="A13" s="309" t="s">
        <v>91</v>
      </c>
      <c r="B13" s="778" t="s">
        <v>326</v>
      </c>
      <c r="C13" s="769" t="s">
        <v>324</v>
      </c>
      <c r="D13" s="769" t="s">
        <v>325</v>
      </c>
      <c r="E13" s="312">
        <v>85871775</v>
      </c>
      <c r="F13" s="311" t="s">
        <v>93</v>
      </c>
      <c r="G13" s="777" t="s">
        <v>255</v>
      </c>
    </row>
    <row r="14" spans="1:9" s="20" customFormat="1" ht="26.25" customHeight="1">
      <c r="A14" s="309" t="s">
        <v>258</v>
      </c>
      <c r="B14" s="767"/>
      <c r="C14" s="769"/>
      <c r="D14" s="769"/>
      <c r="E14" s="312">
        <v>100183738</v>
      </c>
      <c r="F14" s="311" t="s">
        <v>261</v>
      </c>
      <c r="G14" s="771"/>
    </row>
    <row r="15" spans="1:9" s="20" customFormat="1" ht="26.25" customHeight="1">
      <c r="A15" s="309" t="s">
        <v>257</v>
      </c>
      <c r="B15" s="768"/>
      <c r="C15" s="770"/>
      <c r="D15" s="770"/>
      <c r="E15" s="312">
        <v>100183737</v>
      </c>
      <c r="F15" s="314" t="s">
        <v>260</v>
      </c>
      <c r="G15" s="772"/>
    </row>
    <row r="16" spans="1:9" s="20" customFormat="1" ht="26.25" customHeight="1">
      <c r="A16" s="309" t="s">
        <v>91</v>
      </c>
      <c r="B16" s="773" t="s">
        <v>327</v>
      </c>
      <c r="C16" s="769" t="s">
        <v>324</v>
      </c>
      <c r="D16" s="769" t="s">
        <v>325</v>
      </c>
      <c r="E16" s="312">
        <v>85801500</v>
      </c>
      <c r="F16" s="311" t="s">
        <v>93</v>
      </c>
      <c r="G16" s="777" t="s">
        <v>256</v>
      </c>
    </row>
    <row r="17" spans="1:9" s="20" customFormat="1" ht="26.25" customHeight="1">
      <c r="A17" s="309" t="s">
        <v>258</v>
      </c>
      <c r="B17" s="769"/>
      <c r="C17" s="769"/>
      <c r="D17" s="769"/>
      <c r="E17" s="312">
        <v>100101750</v>
      </c>
      <c r="F17" s="311" t="s">
        <v>261</v>
      </c>
      <c r="G17" s="771"/>
    </row>
    <row r="18" spans="1:9" s="20" customFormat="1" ht="26.25" customHeight="1">
      <c r="A18" s="309" t="s">
        <v>257</v>
      </c>
      <c r="B18" s="770"/>
      <c r="C18" s="770"/>
      <c r="D18" s="770"/>
      <c r="E18" s="312">
        <v>100101750</v>
      </c>
      <c r="F18" s="314" t="s">
        <v>260</v>
      </c>
      <c r="G18" s="772"/>
    </row>
    <row r="19" spans="1:9" s="20" customFormat="1" ht="26.25" customHeight="1">
      <c r="A19" s="309" t="s">
        <v>91</v>
      </c>
      <c r="B19" s="773" t="s">
        <v>312</v>
      </c>
      <c r="C19" s="769" t="s">
        <v>324</v>
      </c>
      <c r="D19" s="769" t="s">
        <v>325</v>
      </c>
      <c r="E19" s="312">
        <v>112941950</v>
      </c>
      <c r="F19" s="311" t="s">
        <v>93</v>
      </c>
      <c r="G19" s="777" t="s">
        <v>269</v>
      </c>
    </row>
    <row r="20" spans="1:9" s="20" customFormat="1" ht="26.25" customHeight="1">
      <c r="A20" s="309" t="s">
        <v>258</v>
      </c>
      <c r="B20" s="769"/>
      <c r="C20" s="769"/>
      <c r="D20" s="769"/>
      <c r="E20" s="312">
        <v>131765774</v>
      </c>
      <c r="F20" s="311" t="s">
        <v>261</v>
      </c>
      <c r="G20" s="771"/>
    </row>
    <row r="21" spans="1:9" s="20" customFormat="1" ht="26.25" customHeight="1">
      <c r="A21" s="309" t="s">
        <v>257</v>
      </c>
      <c r="B21" s="770"/>
      <c r="C21" s="770"/>
      <c r="D21" s="770"/>
      <c r="E21" s="312">
        <v>131765776</v>
      </c>
      <c r="F21" s="314" t="s">
        <v>260</v>
      </c>
      <c r="G21" s="772"/>
    </row>
    <row r="22" spans="1:9" s="20" customFormat="1" ht="24.75" customHeight="1">
      <c r="A22" s="779" t="s">
        <v>197</v>
      </c>
      <c r="B22" s="780"/>
      <c r="C22" s="780"/>
      <c r="D22" s="781"/>
      <c r="E22" s="782">
        <f>SUM(E4:E21)</f>
        <v>1406040643</v>
      </c>
      <c r="F22" s="783"/>
      <c r="G22" s="784"/>
    </row>
    <row r="23" spans="1:9" s="20" customFormat="1" ht="26.25" customHeight="1">
      <c r="A23" s="309" t="s">
        <v>85</v>
      </c>
      <c r="B23" s="778" t="s">
        <v>415</v>
      </c>
      <c r="C23" s="773" t="s">
        <v>324</v>
      </c>
      <c r="D23" s="773" t="s">
        <v>328</v>
      </c>
      <c r="E23" s="312">
        <v>32973405</v>
      </c>
      <c r="F23" s="443" t="s">
        <v>93</v>
      </c>
      <c r="G23" s="774" t="s">
        <v>205</v>
      </c>
    </row>
    <row r="24" spans="1:9" s="20" customFormat="1" ht="26.25" customHeight="1">
      <c r="A24" s="309" t="s">
        <v>188</v>
      </c>
      <c r="B24" s="767"/>
      <c r="C24" s="769"/>
      <c r="D24" s="769"/>
      <c r="E24" s="312">
        <v>38468972</v>
      </c>
      <c r="F24" s="443" t="s">
        <v>261</v>
      </c>
      <c r="G24" s="775"/>
    </row>
    <row r="25" spans="1:9" s="20" customFormat="1" ht="26.25" customHeight="1">
      <c r="A25" s="309" t="s">
        <v>190</v>
      </c>
      <c r="B25" s="768"/>
      <c r="C25" s="770"/>
      <c r="D25" s="770"/>
      <c r="E25" s="312">
        <v>38468972</v>
      </c>
      <c r="F25" s="444" t="s">
        <v>92</v>
      </c>
      <c r="G25" s="776"/>
    </row>
    <row r="26" spans="1:9" s="20" customFormat="1" ht="26.25" customHeight="1">
      <c r="A26" s="309" t="s">
        <v>85</v>
      </c>
      <c r="B26" s="778" t="s">
        <v>296</v>
      </c>
      <c r="C26" s="773" t="s">
        <v>324</v>
      </c>
      <c r="D26" s="773" t="s">
        <v>328</v>
      </c>
      <c r="E26" s="312">
        <v>376536468</v>
      </c>
      <c r="F26" s="311" t="s">
        <v>93</v>
      </c>
      <c r="G26" s="777" t="s">
        <v>310</v>
      </c>
    </row>
    <row r="27" spans="1:9" s="20" customFormat="1" ht="26.25" customHeight="1">
      <c r="A27" s="309" t="s">
        <v>188</v>
      </c>
      <c r="B27" s="767"/>
      <c r="C27" s="769"/>
      <c r="D27" s="769"/>
      <c r="E27" s="312">
        <v>439292546</v>
      </c>
      <c r="F27" s="311" t="s">
        <v>261</v>
      </c>
      <c r="G27" s="771"/>
    </row>
    <row r="28" spans="1:9" s="20" customFormat="1" ht="26.25" customHeight="1">
      <c r="A28" s="309" t="s">
        <v>190</v>
      </c>
      <c r="B28" s="768"/>
      <c r="C28" s="770"/>
      <c r="D28" s="770"/>
      <c r="E28" s="312">
        <v>439292545</v>
      </c>
      <c r="F28" s="314" t="s">
        <v>92</v>
      </c>
      <c r="G28" s="772"/>
    </row>
    <row r="29" spans="1:9" s="20" customFormat="1" ht="24.75" customHeight="1">
      <c r="A29" s="779" t="s">
        <v>180</v>
      </c>
      <c r="B29" s="780"/>
      <c r="C29" s="780"/>
      <c r="D29" s="781"/>
      <c r="E29" s="782">
        <f>SUM(E23:E28)</f>
        <v>1365032908</v>
      </c>
      <c r="F29" s="783"/>
      <c r="G29" s="784"/>
    </row>
    <row r="30" spans="1:9" s="20" customFormat="1" ht="26.25" customHeight="1">
      <c r="A30" s="309" t="s">
        <v>188</v>
      </c>
      <c r="B30" s="778" t="s">
        <v>378</v>
      </c>
      <c r="C30" s="773" t="s">
        <v>332</v>
      </c>
      <c r="D30" s="773" t="s">
        <v>335</v>
      </c>
      <c r="E30" s="312">
        <v>1348272</v>
      </c>
      <c r="F30" s="311" t="s">
        <v>261</v>
      </c>
      <c r="G30" s="777" t="s">
        <v>318</v>
      </c>
    </row>
    <row r="31" spans="1:9" s="20" customFormat="1" ht="26.25" customHeight="1">
      <c r="A31" s="309" t="s">
        <v>334</v>
      </c>
      <c r="B31" s="768"/>
      <c r="C31" s="770"/>
      <c r="D31" s="770"/>
      <c r="E31" s="312">
        <v>1348273</v>
      </c>
      <c r="F31" s="311" t="s">
        <v>225</v>
      </c>
      <c r="G31" s="772"/>
      <c r="I31" s="442"/>
    </row>
    <row r="32" spans="1:9" s="20" customFormat="1" ht="26.25" customHeight="1">
      <c r="A32" s="309" t="s">
        <v>188</v>
      </c>
      <c r="B32" s="778" t="s">
        <v>329</v>
      </c>
      <c r="C32" s="773" t="s">
        <v>332</v>
      </c>
      <c r="D32" s="773" t="s">
        <v>335</v>
      </c>
      <c r="E32" s="312">
        <v>3773270</v>
      </c>
      <c r="F32" s="311" t="s">
        <v>261</v>
      </c>
      <c r="G32" s="777" t="s">
        <v>224</v>
      </c>
    </row>
    <row r="33" spans="1:7" s="20" customFormat="1" ht="26.25" customHeight="1">
      <c r="A33" s="309" t="s">
        <v>334</v>
      </c>
      <c r="B33" s="768"/>
      <c r="C33" s="770"/>
      <c r="D33" s="770"/>
      <c r="E33" s="312">
        <v>3773270</v>
      </c>
      <c r="F33" s="311" t="s">
        <v>225</v>
      </c>
      <c r="G33" s="772"/>
    </row>
    <row r="34" spans="1:7" s="20" customFormat="1" ht="26.25" customHeight="1">
      <c r="A34" s="309" t="s">
        <v>188</v>
      </c>
      <c r="B34" s="773" t="s">
        <v>330</v>
      </c>
      <c r="C34" s="773" t="s">
        <v>333</v>
      </c>
      <c r="D34" s="773" t="s">
        <v>335</v>
      </c>
      <c r="E34" s="312">
        <v>4871350</v>
      </c>
      <c r="F34" s="311" t="s">
        <v>261</v>
      </c>
      <c r="G34" s="777" t="s">
        <v>220</v>
      </c>
    </row>
    <row r="35" spans="1:7" s="20" customFormat="1" ht="26.25" customHeight="1">
      <c r="A35" s="309" t="s">
        <v>334</v>
      </c>
      <c r="B35" s="770"/>
      <c r="C35" s="770"/>
      <c r="D35" s="770"/>
      <c r="E35" s="312">
        <v>4871350</v>
      </c>
      <c r="F35" s="311" t="s">
        <v>225</v>
      </c>
      <c r="G35" s="772"/>
    </row>
    <row r="36" spans="1:7" s="20" customFormat="1" ht="26.25" customHeight="1">
      <c r="A36" s="309" t="s">
        <v>188</v>
      </c>
      <c r="B36" s="773" t="s">
        <v>331</v>
      </c>
      <c r="C36" s="773" t="s">
        <v>332</v>
      </c>
      <c r="D36" s="773" t="s">
        <v>335</v>
      </c>
      <c r="E36" s="312">
        <v>5306610</v>
      </c>
      <c r="F36" s="311" t="s">
        <v>261</v>
      </c>
      <c r="G36" s="777" t="s">
        <v>227</v>
      </c>
    </row>
    <row r="37" spans="1:7" s="20" customFormat="1" ht="26.25" customHeight="1">
      <c r="A37" s="309" t="s">
        <v>334</v>
      </c>
      <c r="B37" s="770"/>
      <c r="C37" s="770"/>
      <c r="D37" s="770"/>
      <c r="E37" s="312">
        <v>5306610</v>
      </c>
      <c r="F37" s="311" t="s">
        <v>225</v>
      </c>
      <c r="G37" s="772"/>
    </row>
    <row r="38" spans="1:7" s="20" customFormat="1" ht="26.25" customHeight="1">
      <c r="A38" s="309" t="s">
        <v>188</v>
      </c>
      <c r="B38" s="792" t="s">
        <v>315</v>
      </c>
      <c r="C38" s="773" t="s">
        <v>332</v>
      </c>
      <c r="D38" s="773" t="s">
        <v>335</v>
      </c>
      <c r="E38" s="312">
        <v>5523770</v>
      </c>
      <c r="F38" s="311" t="s">
        <v>261</v>
      </c>
      <c r="G38" s="777" t="s">
        <v>226</v>
      </c>
    </row>
    <row r="39" spans="1:7" s="20" customFormat="1" ht="26.25" customHeight="1">
      <c r="A39" s="309" t="s">
        <v>334</v>
      </c>
      <c r="B39" s="792"/>
      <c r="C39" s="770"/>
      <c r="D39" s="770"/>
      <c r="E39" s="313">
        <v>5523770</v>
      </c>
      <c r="F39" s="311" t="s">
        <v>225</v>
      </c>
      <c r="G39" s="772"/>
    </row>
    <row r="40" spans="1:7" s="20" customFormat="1" ht="26.25" customHeight="1">
      <c r="A40" s="779" t="s">
        <v>197</v>
      </c>
      <c r="B40" s="780"/>
      <c r="C40" s="780"/>
      <c r="D40" s="781"/>
      <c r="E40" s="782">
        <f>SUM(E30:E39)</f>
        <v>41646545</v>
      </c>
      <c r="F40" s="783"/>
      <c r="G40" s="784"/>
    </row>
    <row r="41" spans="1:7" s="20" customFormat="1" ht="26.25" customHeight="1">
      <c r="A41" s="309" t="s">
        <v>188</v>
      </c>
      <c r="B41" s="773" t="s">
        <v>342</v>
      </c>
      <c r="C41" s="773" t="s">
        <v>332</v>
      </c>
      <c r="D41" s="793" t="s">
        <v>340</v>
      </c>
      <c r="E41" s="308">
        <v>975050</v>
      </c>
      <c r="F41" s="311" t="s">
        <v>261</v>
      </c>
      <c r="G41" s="777" t="s">
        <v>336</v>
      </c>
    </row>
    <row r="42" spans="1:7" s="20" customFormat="1" ht="26.25" customHeight="1">
      <c r="A42" s="309" t="s">
        <v>334</v>
      </c>
      <c r="B42" s="770"/>
      <c r="C42" s="770"/>
      <c r="D42" s="770"/>
      <c r="E42" s="308">
        <v>975050</v>
      </c>
      <c r="F42" s="311" t="s">
        <v>341</v>
      </c>
      <c r="G42" s="772"/>
    </row>
    <row r="43" spans="1:7" s="20" customFormat="1" ht="26.25" customHeight="1">
      <c r="A43" s="309" t="s">
        <v>188</v>
      </c>
      <c r="B43" s="773" t="s">
        <v>343</v>
      </c>
      <c r="C43" s="773" t="s">
        <v>333</v>
      </c>
      <c r="D43" s="793" t="s">
        <v>340</v>
      </c>
      <c r="E43" s="308">
        <v>1052200</v>
      </c>
      <c r="F43" s="311" t="s">
        <v>261</v>
      </c>
      <c r="G43" s="777" t="s">
        <v>337</v>
      </c>
    </row>
    <row r="44" spans="1:7" s="20" customFormat="1" ht="26.25" customHeight="1">
      <c r="A44" s="309" t="s">
        <v>334</v>
      </c>
      <c r="B44" s="770"/>
      <c r="C44" s="770"/>
      <c r="D44" s="770"/>
      <c r="E44" s="308">
        <v>1052200</v>
      </c>
      <c r="F44" s="311" t="s">
        <v>341</v>
      </c>
      <c r="G44" s="772"/>
    </row>
    <row r="45" spans="1:7" s="20" customFormat="1" ht="26.25" customHeight="1">
      <c r="A45" s="309" t="s">
        <v>188</v>
      </c>
      <c r="B45" s="773" t="s">
        <v>344</v>
      </c>
      <c r="C45" s="773" t="s">
        <v>332</v>
      </c>
      <c r="D45" s="793" t="s">
        <v>340</v>
      </c>
      <c r="E45" s="308">
        <v>983400</v>
      </c>
      <c r="F45" s="311" t="s">
        <v>261</v>
      </c>
      <c r="G45" s="777" t="s">
        <v>338</v>
      </c>
    </row>
    <row r="46" spans="1:7" s="20" customFormat="1" ht="26.25" customHeight="1">
      <c r="A46" s="309" t="s">
        <v>334</v>
      </c>
      <c r="B46" s="770"/>
      <c r="C46" s="770"/>
      <c r="D46" s="770"/>
      <c r="E46" s="308">
        <v>983400</v>
      </c>
      <c r="F46" s="311" t="s">
        <v>341</v>
      </c>
      <c r="G46" s="772"/>
    </row>
    <row r="47" spans="1:7" s="20" customFormat="1" ht="26.25" customHeight="1">
      <c r="A47" s="309" t="s">
        <v>188</v>
      </c>
      <c r="B47" s="773" t="s">
        <v>345</v>
      </c>
      <c r="C47" s="773" t="s">
        <v>332</v>
      </c>
      <c r="D47" s="793" t="s">
        <v>340</v>
      </c>
      <c r="E47" s="308">
        <f>883620+270</f>
        <v>883890</v>
      </c>
      <c r="F47" s="311" t="s">
        <v>261</v>
      </c>
      <c r="G47" s="777" t="s">
        <v>339</v>
      </c>
    </row>
    <row r="48" spans="1:7" s="20" customFormat="1" ht="26.25" customHeight="1">
      <c r="A48" s="309" t="s">
        <v>334</v>
      </c>
      <c r="B48" s="770"/>
      <c r="C48" s="770"/>
      <c r="D48" s="770"/>
      <c r="E48" s="308">
        <f>883620-270</f>
        <v>883350</v>
      </c>
      <c r="F48" s="311" t="s">
        <v>341</v>
      </c>
      <c r="G48" s="772"/>
    </row>
    <row r="49" spans="1:9" s="20" customFormat="1" ht="26.25" customHeight="1">
      <c r="A49" s="779" t="s">
        <v>180</v>
      </c>
      <c r="B49" s="780"/>
      <c r="C49" s="780"/>
      <c r="D49" s="781"/>
      <c r="E49" s="782">
        <f>SUM(E41:E48)</f>
        <v>7788540</v>
      </c>
      <c r="F49" s="783"/>
      <c r="G49" s="784"/>
    </row>
    <row r="50" spans="1:9" s="20" customFormat="1" ht="26.25" customHeight="1">
      <c r="A50" s="309" t="s">
        <v>188</v>
      </c>
      <c r="B50" s="398" t="s">
        <v>346</v>
      </c>
      <c r="C50" s="398" t="s">
        <v>332</v>
      </c>
      <c r="D50" s="400" t="s">
        <v>349</v>
      </c>
      <c r="E50" s="308">
        <v>375000</v>
      </c>
      <c r="F50" s="311" t="s">
        <v>352</v>
      </c>
      <c r="G50" s="399" t="s">
        <v>270</v>
      </c>
    </row>
    <row r="51" spans="1:9" s="20" customFormat="1" ht="26.25" customHeight="1">
      <c r="A51" s="309" t="s">
        <v>188</v>
      </c>
      <c r="B51" s="398" t="s">
        <v>343</v>
      </c>
      <c r="C51" s="398" t="s">
        <v>332</v>
      </c>
      <c r="D51" s="400" t="s">
        <v>349</v>
      </c>
      <c r="E51" s="308">
        <v>375000</v>
      </c>
      <c r="F51" s="311" t="s">
        <v>352</v>
      </c>
      <c r="G51" s="399" t="s">
        <v>271</v>
      </c>
    </row>
    <row r="52" spans="1:9" s="20" customFormat="1" ht="26.25" customHeight="1">
      <c r="A52" s="309" t="s">
        <v>188</v>
      </c>
      <c r="B52" s="398" t="s">
        <v>348</v>
      </c>
      <c r="C52" s="398" t="s">
        <v>332</v>
      </c>
      <c r="D52" s="400" t="s">
        <v>349</v>
      </c>
      <c r="E52" s="308">
        <v>375000</v>
      </c>
      <c r="F52" s="311" t="s">
        <v>352</v>
      </c>
      <c r="G52" s="399" t="s">
        <v>221</v>
      </c>
    </row>
    <row r="53" spans="1:9" s="20" customFormat="1" ht="26.25" customHeight="1">
      <c r="A53" s="309" t="s">
        <v>188</v>
      </c>
      <c r="B53" s="398" t="s">
        <v>315</v>
      </c>
      <c r="C53" s="398" t="s">
        <v>332</v>
      </c>
      <c r="D53" s="400" t="s">
        <v>349</v>
      </c>
      <c r="E53" s="308">
        <v>375000</v>
      </c>
      <c r="F53" s="311" t="s">
        <v>352</v>
      </c>
      <c r="G53" s="399" t="s">
        <v>259</v>
      </c>
    </row>
    <row r="54" spans="1:9" s="20" customFormat="1" ht="26.25" customHeight="1">
      <c r="A54" s="779" t="s">
        <v>180</v>
      </c>
      <c r="B54" s="780"/>
      <c r="C54" s="780"/>
      <c r="D54" s="781"/>
      <c r="E54" s="782">
        <f>SUM(E50:E53)</f>
        <v>1500000</v>
      </c>
      <c r="F54" s="783"/>
      <c r="G54" s="784"/>
    </row>
    <row r="55" spans="1:9" s="20" customFormat="1" ht="26.25" customHeight="1">
      <c r="A55" s="309" t="s">
        <v>188</v>
      </c>
      <c r="B55" s="398" t="s">
        <v>342</v>
      </c>
      <c r="C55" s="398" t="s">
        <v>351</v>
      </c>
      <c r="D55" s="400" t="s">
        <v>350</v>
      </c>
      <c r="E55" s="312">
        <v>172000</v>
      </c>
      <c r="F55" s="311" t="s">
        <v>352</v>
      </c>
      <c r="G55" s="399" t="s">
        <v>353</v>
      </c>
    </row>
    <row r="56" spans="1:9" s="20" customFormat="1" ht="26.25" customHeight="1">
      <c r="A56" s="779" t="s">
        <v>180</v>
      </c>
      <c r="B56" s="780"/>
      <c r="C56" s="780"/>
      <c r="D56" s="781"/>
      <c r="E56" s="782">
        <f>SUM(E55:E55)</f>
        <v>172000</v>
      </c>
      <c r="F56" s="783"/>
      <c r="G56" s="784"/>
    </row>
    <row r="57" spans="1:9" s="20" customFormat="1" ht="26.25" customHeight="1">
      <c r="A57" s="309" t="s">
        <v>188</v>
      </c>
      <c r="B57" s="398" t="s">
        <v>415</v>
      </c>
      <c r="C57" s="398" t="s">
        <v>332</v>
      </c>
      <c r="D57" s="400" t="s">
        <v>355</v>
      </c>
      <c r="E57" s="312">
        <v>6284750</v>
      </c>
      <c r="F57" s="443" t="s">
        <v>352</v>
      </c>
      <c r="G57" s="464" t="s">
        <v>205</v>
      </c>
    </row>
    <row r="58" spans="1:9" s="20" customFormat="1" ht="26.25" customHeight="1">
      <c r="A58" s="309" t="s">
        <v>188</v>
      </c>
      <c r="B58" s="439" t="s">
        <v>414</v>
      </c>
      <c r="C58" s="439" t="s">
        <v>332</v>
      </c>
      <c r="D58" s="440" t="s">
        <v>355</v>
      </c>
      <c r="E58" s="312">
        <f>10300990-6284750</f>
        <v>4016240</v>
      </c>
      <c r="F58" s="443" t="s">
        <v>352</v>
      </c>
      <c r="G58" s="464" t="s">
        <v>318</v>
      </c>
      <c r="I58" s="442"/>
    </row>
    <row r="59" spans="1:9" s="20" customFormat="1" ht="26.25" customHeight="1">
      <c r="A59" s="309" t="s">
        <v>188</v>
      </c>
      <c r="B59" s="398" t="s">
        <v>304</v>
      </c>
      <c r="C59" s="398" t="s">
        <v>332</v>
      </c>
      <c r="D59" s="400" t="s">
        <v>355</v>
      </c>
      <c r="E59" s="312">
        <v>20034750</v>
      </c>
      <c r="F59" s="443" t="s">
        <v>352</v>
      </c>
      <c r="G59" s="464" t="s">
        <v>181</v>
      </c>
    </row>
    <row r="60" spans="1:9" s="20" customFormat="1" ht="26.25" customHeight="1">
      <c r="A60" s="309" t="s">
        <v>188</v>
      </c>
      <c r="B60" s="398" t="s">
        <v>343</v>
      </c>
      <c r="C60" s="398" t="s">
        <v>332</v>
      </c>
      <c r="D60" s="400" t="s">
        <v>355</v>
      </c>
      <c r="E60" s="312">
        <v>21100000</v>
      </c>
      <c r="F60" s="443" t="s">
        <v>352</v>
      </c>
      <c r="G60" s="464" t="s">
        <v>182</v>
      </c>
    </row>
    <row r="61" spans="1:9" s="20" customFormat="1" ht="26.25" customHeight="1">
      <c r="A61" s="309" t="s">
        <v>188</v>
      </c>
      <c r="B61" s="398" t="s">
        <v>354</v>
      </c>
      <c r="C61" s="398" t="s">
        <v>332</v>
      </c>
      <c r="D61" s="400" t="s">
        <v>355</v>
      </c>
      <c r="E61" s="312">
        <v>19236000</v>
      </c>
      <c r="F61" s="443" t="s">
        <v>352</v>
      </c>
      <c r="G61" s="464" t="s">
        <v>222</v>
      </c>
    </row>
    <row r="62" spans="1:9" s="20" customFormat="1" ht="26.25" customHeight="1">
      <c r="A62" s="309" t="s">
        <v>188</v>
      </c>
      <c r="B62" s="398" t="s">
        <v>315</v>
      </c>
      <c r="C62" s="398" t="s">
        <v>332</v>
      </c>
      <c r="D62" s="400" t="s">
        <v>355</v>
      </c>
      <c r="E62" s="312">
        <v>19768250</v>
      </c>
      <c r="F62" s="443" t="s">
        <v>352</v>
      </c>
      <c r="G62" s="464" t="s">
        <v>223</v>
      </c>
    </row>
    <row r="63" spans="1:9" s="20" customFormat="1" ht="26.25" customHeight="1">
      <c r="A63" s="779" t="s">
        <v>180</v>
      </c>
      <c r="B63" s="780"/>
      <c r="C63" s="780"/>
      <c r="D63" s="781"/>
      <c r="E63" s="782">
        <f>SUM(E57:E62)</f>
        <v>90439990</v>
      </c>
      <c r="F63" s="783"/>
      <c r="G63" s="784"/>
    </row>
    <row r="64" spans="1:9" s="20" customFormat="1" ht="26.25" customHeight="1">
      <c r="A64" s="309" t="s">
        <v>357</v>
      </c>
      <c r="B64" s="398" t="s">
        <v>415</v>
      </c>
      <c r="C64" s="398" t="s">
        <v>332</v>
      </c>
      <c r="D64" s="400" t="s">
        <v>356</v>
      </c>
      <c r="E64" s="312">
        <v>881260</v>
      </c>
      <c r="F64" s="311" t="s">
        <v>352</v>
      </c>
      <c r="G64" s="399" t="s">
        <v>318</v>
      </c>
    </row>
    <row r="65" spans="1:7" s="20" customFormat="1" ht="26.25" customHeight="1">
      <c r="A65" s="309" t="s">
        <v>357</v>
      </c>
      <c r="B65" s="398" t="s">
        <v>304</v>
      </c>
      <c r="C65" s="398" t="s">
        <v>332</v>
      </c>
      <c r="D65" s="400" t="s">
        <v>356</v>
      </c>
      <c r="E65" s="312">
        <v>602000</v>
      </c>
      <c r="F65" s="311" t="s">
        <v>352</v>
      </c>
      <c r="G65" s="399" t="s">
        <v>310</v>
      </c>
    </row>
    <row r="66" spans="1:7" s="20" customFormat="1" ht="26.25" customHeight="1">
      <c r="A66" s="309" t="s">
        <v>188</v>
      </c>
      <c r="B66" s="398" t="s">
        <v>358</v>
      </c>
      <c r="C66" s="398" t="s">
        <v>332</v>
      </c>
      <c r="D66" s="400" t="s">
        <v>356</v>
      </c>
      <c r="E66" s="312">
        <v>1806000</v>
      </c>
      <c r="F66" s="311" t="s">
        <v>352</v>
      </c>
      <c r="G66" s="399" t="s">
        <v>311</v>
      </c>
    </row>
    <row r="67" spans="1:7" s="20" customFormat="1" ht="26.25" customHeight="1">
      <c r="A67" s="779" t="s">
        <v>180</v>
      </c>
      <c r="B67" s="780"/>
      <c r="C67" s="780"/>
      <c r="D67" s="781"/>
      <c r="E67" s="782">
        <f>SUM(E64:E66)</f>
        <v>3289260</v>
      </c>
      <c r="F67" s="783"/>
      <c r="G67" s="784"/>
    </row>
    <row r="68" spans="1:7" s="20" customFormat="1" ht="26.25" customHeight="1">
      <c r="A68" s="309" t="s">
        <v>188</v>
      </c>
      <c r="B68" s="398" t="s">
        <v>415</v>
      </c>
      <c r="C68" s="398" t="s">
        <v>359</v>
      </c>
      <c r="D68" s="400" t="s">
        <v>364</v>
      </c>
      <c r="E68" s="312">
        <v>2060000</v>
      </c>
      <c r="F68" s="311" t="s">
        <v>352</v>
      </c>
      <c r="G68" s="399" t="s">
        <v>379</v>
      </c>
    </row>
    <row r="69" spans="1:7" s="20" customFormat="1" ht="26.25" customHeight="1">
      <c r="A69" s="309" t="s">
        <v>188</v>
      </c>
      <c r="B69" s="398" t="s">
        <v>342</v>
      </c>
      <c r="C69" s="398" t="s">
        <v>359</v>
      </c>
      <c r="D69" s="400" t="s">
        <v>364</v>
      </c>
      <c r="E69" s="312">
        <v>1023750</v>
      </c>
      <c r="F69" s="311" t="s">
        <v>352</v>
      </c>
      <c r="G69" s="399" t="s">
        <v>309</v>
      </c>
    </row>
    <row r="70" spans="1:7" s="20" customFormat="1" ht="26.25" customHeight="1">
      <c r="A70" s="309" t="s">
        <v>188</v>
      </c>
      <c r="B70" s="398" t="s">
        <v>354</v>
      </c>
      <c r="C70" s="398" t="s">
        <v>332</v>
      </c>
      <c r="D70" s="400" t="s">
        <v>364</v>
      </c>
      <c r="E70" s="312">
        <v>3071250</v>
      </c>
      <c r="F70" s="311" t="s">
        <v>352</v>
      </c>
      <c r="G70" s="399" t="s">
        <v>360</v>
      </c>
    </row>
    <row r="71" spans="1:7" s="20" customFormat="1" ht="26.25" customHeight="1">
      <c r="A71" s="779" t="s">
        <v>180</v>
      </c>
      <c r="B71" s="780"/>
      <c r="C71" s="780"/>
      <c r="D71" s="781"/>
      <c r="E71" s="782">
        <f>SUM(E68:E70)</f>
        <v>6155000</v>
      </c>
      <c r="F71" s="783"/>
      <c r="G71" s="784"/>
    </row>
    <row r="72" spans="1:7" s="20" customFormat="1" ht="26.25" customHeight="1">
      <c r="A72" s="309" t="s">
        <v>188</v>
      </c>
      <c r="B72" s="773" t="s">
        <v>361</v>
      </c>
      <c r="C72" s="773" t="s">
        <v>332</v>
      </c>
      <c r="D72" s="793" t="s">
        <v>363</v>
      </c>
      <c r="E72" s="308">
        <f t="shared" ref="E72:E79" si="0">5771000/2</f>
        <v>2885500</v>
      </c>
      <c r="F72" s="311" t="s">
        <v>352</v>
      </c>
      <c r="G72" s="777" t="s">
        <v>224</v>
      </c>
    </row>
    <row r="73" spans="1:7" s="20" customFormat="1" ht="26.25" customHeight="1">
      <c r="A73" s="309" t="s">
        <v>438</v>
      </c>
      <c r="B73" s="770"/>
      <c r="C73" s="770"/>
      <c r="D73" s="794"/>
      <c r="E73" s="308">
        <f t="shared" si="0"/>
        <v>2885500</v>
      </c>
      <c r="F73" s="311" t="s">
        <v>439</v>
      </c>
      <c r="G73" s="772"/>
    </row>
    <row r="74" spans="1:7" s="20" customFormat="1" ht="26.25" customHeight="1">
      <c r="A74" s="309" t="s">
        <v>188</v>
      </c>
      <c r="B74" s="773" t="s">
        <v>343</v>
      </c>
      <c r="C74" s="773" t="s">
        <v>332</v>
      </c>
      <c r="D74" s="793" t="s">
        <v>363</v>
      </c>
      <c r="E74" s="308">
        <f t="shared" si="0"/>
        <v>2885500</v>
      </c>
      <c r="F74" s="311" t="s">
        <v>352</v>
      </c>
      <c r="G74" s="777" t="s">
        <v>220</v>
      </c>
    </row>
    <row r="75" spans="1:7" s="20" customFormat="1" ht="26.25" customHeight="1">
      <c r="A75" s="309" t="s">
        <v>438</v>
      </c>
      <c r="B75" s="770"/>
      <c r="C75" s="770"/>
      <c r="D75" s="794"/>
      <c r="E75" s="308">
        <f t="shared" si="0"/>
        <v>2885500</v>
      </c>
      <c r="F75" s="311" t="s">
        <v>439</v>
      </c>
      <c r="G75" s="772"/>
    </row>
    <row r="76" spans="1:7" s="20" customFormat="1" ht="26.25" customHeight="1">
      <c r="A76" s="309" t="s">
        <v>188</v>
      </c>
      <c r="B76" s="773" t="s">
        <v>347</v>
      </c>
      <c r="C76" s="773" t="s">
        <v>332</v>
      </c>
      <c r="D76" s="793" t="s">
        <v>363</v>
      </c>
      <c r="E76" s="308">
        <f t="shared" si="0"/>
        <v>2885500</v>
      </c>
      <c r="F76" s="311" t="s">
        <v>352</v>
      </c>
      <c r="G76" s="777" t="s">
        <v>221</v>
      </c>
    </row>
    <row r="77" spans="1:7" s="20" customFormat="1" ht="26.25" customHeight="1">
      <c r="A77" s="309" t="s">
        <v>438</v>
      </c>
      <c r="B77" s="770"/>
      <c r="C77" s="770"/>
      <c r="D77" s="794"/>
      <c r="E77" s="308">
        <f t="shared" si="0"/>
        <v>2885500</v>
      </c>
      <c r="F77" s="311" t="s">
        <v>439</v>
      </c>
      <c r="G77" s="772"/>
    </row>
    <row r="78" spans="1:7" s="20" customFormat="1" ht="26.25" customHeight="1">
      <c r="A78" s="309" t="s">
        <v>188</v>
      </c>
      <c r="B78" s="797" t="s">
        <v>362</v>
      </c>
      <c r="C78" s="797" t="s">
        <v>332</v>
      </c>
      <c r="D78" s="793" t="s">
        <v>363</v>
      </c>
      <c r="E78" s="308">
        <f t="shared" si="0"/>
        <v>2885500</v>
      </c>
      <c r="F78" s="311" t="s">
        <v>352</v>
      </c>
      <c r="G78" s="795" t="s">
        <v>259</v>
      </c>
    </row>
    <row r="79" spans="1:7" s="20" customFormat="1" ht="26.25" customHeight="1">
      <c r="A79" s="309" t="s">
        <v>438</v>
      </c>
      <c r="B79" s="798"/>
      <c r="C79" s="798"/>
      <c r="D79" s="794"/>
      <c r="E79" s="308">
        <f t="shared" si="0"/>
        <v>2885500</v>
      </c>
      <c r="F79" s="311" t="s">
        <v>439</v>
      </c>
      <c r="G79" s="796"/>
    </row>
    <row r="80" spans="1:7" s="20" customFormat="1" ht="26.25" customHeight="1">
      <c r="A80" s="779" t="s">
        <v>198</v>
      </c>
      <c r="B80" s="780"/>
      <c r="C80" s="780"/>
      <c r="D80" s="781"/>
      <c r="E80" s="782">
        <f>SUM(E72:E79)</f>
        <v>23084000</v>
      </c>
      <c r="F80" s="783"/>
      <c r="G80" s="784"/>
    </row>
    <row r="81" spans="1:9" s="20" customFormat="1" ht="26.25" customHeight="1">
      <c r="A81" s="309" t="s">
        <v>188</v>
      </c>
      <c r="B81" s="773" t="s">
        <v>416</v>
      </c>
      <c r="C81" s="773" t="s">
        <v>365</v>
      </c>
      <c r="D81" s="773" t="s">
        <v>366</v>
      </c>
      <c r="E81" s="312">
        <v>929750</v>
      </c>
      <c r="F81" s="443" t="s">
        <v>261</v>
      </c>
      <c r="G81" s="774" t="s">
        <v>205</v>
      </c>
      <c r="H81" s="24"/>
    </row>
    <row r="82" spans="1:9" s="20" customFormat="1" ht="26.25" customHeight="1">
      <c r="A82" s="309" t="s">
        <v>190</v>
      </c>
      <c r="B82" s="769"/>
      <c r="C82" s="769"/>
      <c r="D82" s="769"/>
      <c r="E82" s="312">
        <v>929750</v>
      </c>
      <c r="F82" s="443" t="s">
        <v>225</v>
      </c>
      <c r="G82" s="775"/>
      <c r="H82" s="24"/>
    </row>
    <row r="83" spans="1:9" s="20" customFormat="1" ht="26.25" customHeight="1">
      <c r="A83" s="309" t="s">
        <v>188</v>
      </c>
      <c r="B83" s="773" t="s">
        <v>414</v>
      </c>
      <c r="C83" s="773" t="s">
        <v>332</v>
      </c>
      <c r="D83" s="773" t="s">
        <v>366</v>
      </c>
      <c r="E83" s="312">
        <f>2138440-E81</f>
        <v>1208690</v>
      </c>
      <c r="F83" s="443" t="s">
        <v>261</v>
      </c>
      <c r="G83" s="774" t="s">
        <v>318</v>
      </c>
      <c r="H83" s="24"/>
    </row>
    <row r="84" spans="1:9" s="20" customFormat="1" ht="26.25" customHeight="1">
      <c r="A84" s="309" t="s">
        <v>190</v>
      </c>
      <c r="B84" s="769"/>
      <c r="C84" s="769"/>
      <c r="D84" s="769"/>
      <c r="E84" s="312">
        <f>2138440-E82</f>
        <v>1208690</v>
      </c>
      <c r="F84" s="443" t="s">
        <v>225</v>
      </c>
      <c r="G84" s="775"/>
      <c r="H84" s="24"/>
      <c r="I84" s="442"/>
    </row>
    <row r="85" spans="1:9" s="20" customFormat="1" ht="26.25" customHeight="1">
      <c r="A85" s="309" t="s">
        <v>188</v>
      </c>
      <c r="B85" s="773" t="s">
        <v>304</v>
      </c>
      <c r="C85" s="773" t="s">
        <v>365</v>
      </c>
      <c r="D85" s="773" t="s">
        <v>366</v>
      </c>
      <c r="E85" s="312">
        <v>3780300</v>
      </c>
      <c r="F85" s="443" t="s">
        <v>261</v>
      </c>
      <c r="G85" s="774" t="s">
        <v>224</v>
      </c>
      <c r="H85" s="24"/>
    </row>
    <row r="86" spans="1:9" s="20" customFormat="1" ht="26.25" customHeight="1">
      <c r="A86" s="309" t="s">
        <v>190</v>
      </c>
      <c r="B86" s="769"/>
      <c r="C86" s="769"/>
      <c r="D86" s="769"/>
      <c r="E86" s="312">
        <v>3780300</v>
      </c>
      <c r="F86" s="443" t="s">
        <v>225</v>
      </c>
      <c r="G86" s="775"/>
      <c r="H86" s="24"/>
    </row>
    <row r="87" spans="1:9" s="20" customFormat="1" ht="26.25" customHeight="1">
      <c r="A87" s="309" t="s">
        <v>188</v>
      </c>
      <c r="B87" s="773" t="s">
        <v>343</v>
      </c>
      <c r="C87" s="773" t="s">
        <v>365</v>
      </c>
      <c r="D87" s="773" t="s">
        <v>366</v>
      </c>
      <c r="E87" s="312">
        <v>4585380</v>
      </c>
      <c r="F87" s="311" t="s">
        <v>261</v>
      </c>
      <c r="G87" s="777" t="s">
        <v>182</v>
      </c>
      <c r="H87" s="24"/>
    </row>
    <row r="88" spans="1:9" s="20" customFormat="1" ht="26.25" customHeight="1">
      <c r="A88" s="309" t="s">
        <v>190</v>
      </c>
      <c r="B88" s="769"/>
      <c r="C88" s="769"/>
      <c r="D88" s="769"/>
      <c r="E88" s="312">
        <v>4585380</v>
      </c>
      <c r="F88" s="311" t="s">
        <v>225</v>
      </c>
      <c r="G88" s="771"/>
      <c r="H88" s="24"/>
    </row>
    <row r="89" spans="1:9" s="20" customFormat="1" ht="26.25" customHeight="1">
      <c r="A89" s="309" t="s">
        <v>188</v>
      </c>
      <c r="B89" s="773" t="s">
        <v>347</v>
      </c>
      <c r="C89" s="773" t="s">
        <v>365</v>
      </c>
      <c r="D89" s="773" t="s">
        <v>366</v>
      </c>
      <c r="E89" s="312">
        <v>3380880</v>
      </c>
      <c r="F89" s="311" t="s">
        <v>261</v>
      </c>
      <c r="G89" s="777" t="s">
        <v>183</v>
      </c>
      <c r="H89" s="24"/>
    </row>
    <row r="90" spans="1:9" s="20" customFormat="1" ht="26.25" customHeight="1">
      <c r="A90" s="309" t="s">
        <v>190</v>
      </c>
      <c r="B90" s="769"/>
      <c r="C90" s="769"/>
      <c r="D90" s="769"/>
      <c r="E90" s="312">
        <v>3380880</v>
      </c>
      <c r="F90" s="311" t="s">
        <v>225</v>
      </c>
      <c r="G90" s="771"/>
      <c r="H90" s="24"/>
    </row>
    <row r="91" spans="1:9" s="20" customFormat="1" ht="26.25" customHeight="1">
      <c r="A91" s="309" t="s">
        <v>188</v>
      </c>
      <c r="B91" s="773" t="s">
        <v>315</v>
      </c>
      <c r="C91" s="773" t="s">
        <v>365</v>
      </c>
      <c r="D91" s="773" t="s">
        <v>366</v>
      </c>
      <c r="E91" s="312">
        <v>3374640</v>
      </c>
      <c r="F91" s="311" t="s">
        <v>261</v>
      </c>
      <c r="G91" s="777" t="s">
        <v>223</v>
      </c>
      <c r="H91" s="24"/>
    </row>
    <row r="92" spans="1:9" s="20" customFormat="1" ht="26.25" customHeight="1">
      <c r="A92" s="309" t="s">
        <v>190</v>
      </c>
      <c r="B92" s="769"/>
      <c r="C92" s="769"/>
      <c r="D92" s="769"/>
      <c r="E92" s="312">
        <v>3374640</v>
      </c>
      <c r="F92" s="311" t="s">
        <v>225</v>
      </c>
      <c r="G92" s="771"/>
      <c r="H92" s="24"/>
    </row>
    <row r="93" spans="1:9" s="20" customFormat="1" ht="26.25" customHeight="1">
      <c r="A93" s="779" t="s">
        <v>198</v>
      </c>
      <c r="B93" s="780"/>
      <c r="C93" s="780"/>
      <c r="D93" s="781"/>
      <c r="E93" s="782">
        <f>SUM(E81:E92)</f>
        <v>34519280</v>
      </c>
      <c r="F93" s="783"/>
      <c r="G93" s="784"/>
      <c r="H93" s="24"/>
    </row>
    <row r="94" spans="1:9" s="20" customFormat="1" ht="26.25" customHeight="1">
      <c r="A94" s="309" t="s">
        <v>188</v>
      </c>
      <c r="B94" s="773" t="s">
        <v>368</v>
      </c>
      <c r="C94" s="773" t="s">
        <v>332</v>
      </c>
      <c r="D94" s="793" t="s">
        <v>367</v>
      </c>
      <c r="E94" s="310">
        <v>10030700</v>
      </c>
      <c r="F94" s="311" t="s">
        <v>261</v>
      </c>
      <c r="G94" s="777" t="s">
        <v>274</v>
      </c>
    </row>
    <row r="95" spans="1:9" s="20" customFormat="1" ht="26.25" customHeight="1">
      <c r="A95" s="309" t="s">
        <v>272</v>
      </c>
      <c r="B95" s="770"/>
      <c r="C95" s="770"/>
      <c r="D95" s="794"/>
      <c r="E95" s="310">
        <v>10030700</v>
      </c>
      <c r="F95" s="311" t="s">
        <v>273</v>
      </c>
      <c r="G95" s="772"/>
    </row>
    <row r="96" spans="1:9" s="20" customFormat="1" ht="26.25" customHeight="1">
      <c r="A96" s="309" t="s">
        <v>188</v>
      </c>
      <c r="B96" s="773" t="s">
        <v>343</v>
      </c>
      <c r="C96" s="773" t="s">
        <v>332</v>
      </c>
      <c r="D96" s="793" t="s">
        <v>367</v>
      </c>
      <c r="E96" s="312">
        <v>4631220</v>
      </c>
      <c r="F96" s="311" t="s">
        <v>261</v>
      </c>
      <c r="G96" s="777" t="s">
        <v>275</v>
      </c>
    </row>
    <row r="97" spans="1:9" s="20" customFormat="1" ht="26.25" customHeight="1">
      <c r="A97" s="309" t="s">
        <v>272</v>
      </c>
      <c r="B97" s="770"/>
      <c r="C97" s="770"/>
      <c r="D97" s="794"/>
      <c r="E97" s="312">
        <v>4631220</v>
      </c>
      <c r="F97" s="311" t="s">
        <v>273</v>
      </c>
      <c r="G97" s="772"/>
    </row>
    <row r="98" spans="1:9" s="20" customFormat="1" ht="26.25" customHeight="1">
      <c r="A98" s="309" t="s">
        <v>188</v>
      </c>
      <c r="B98" s="773" t="s">
        <v>347</v>
      </c>
      <c r="C98" s="773" t="s">
        <v>332</v>
      </c>
      <c r="D98" s="793" t="s">
        <v>367</v>
      </c>
      <c r="E98" s="312">
        <v>1901100</v>
      </c>
      <c r="F98" s="311" t="s">
        <v>261</v>
      </c>
      <c r="G98" s="777" t="s">
        <v>277</v>
      </c>
    </row>
    <row r="99" spans="1:9" s="20" customFormat="1" ht="26.25" customHeight="1">
      <c r="A99" s="309" t="s">
        <v>276</v>
      </c>
      <c r="B99" s="770"/>
      <c r="C99" s="770"/>
      <c r="D99" s="794"/>
      <c r="E99" s="312">
        <v>1901100</v>
      </c>
      <c r="F99" s="311" t="s">
        <v>273</v>
      </c>
      <c r="G99" s="772"/>
    </row>
    <row r="100" spans="1:9" s="20" customFormat="1" ht="26.25" customHeight="1">
      <c r="A100" s="309" t="s">
        <v>188</v>
      </c>
      <c r="B100" s="773" t="s">
        <v>315</v>
      </c>
      <c r="C100" s="773" t="s">
        <v>332</v>
      </c>
      <c r="D100" s="793" t="s">
        <v>367</v>
      </c>
      <c r="E100" s="312">
        <v>23559790</v>
      </c>
      <c r="F100" s="311" t="s">
        <v>261</v>
      </c>
      <c r="G100" s="777" t="s">
        <v>278</v>
      </c>
    </row>
    <row r="101" spans="1:9" s="20" customFormat="1" ht="26.25" customHeight="1">
      <c r="A101" s="309" t="s">
        <v>276</v>
      </c>
      <c r="B101" s="770"/>
      <c r="C101" s="770"/>
      <c r="D101" s="794"/>
      <c r="E101" s="312">
        <v>23559790</v>
      </c>
      <c r="F101" s="311" t="s">
        <v>92</v>
      </c>
      <c r="G101" s="772"/>
    </row>
    <row r="102" spans="1:9" s="20" customFormat="1" ht="26.25" customHeight="1">
      <c r="A102" s="779" t="s">
        <v>197</v>
      </c>
      <c r="B102" s="780"/>
      <c r="C102" s="780"/>
      <c r="D102" s="781"/>
      <c r="E102" s="782">
        <f>SUM(E94:E101)</f>
        <v>80245620</v>
      </c>
      <c r="F102" s="783"/>
      <c r="G102" s="784"/>
    </row>
    <row r="103" spans="1:9" s="20" customFormat="1" ht="26.25" customHeight="1">
      <c r="A103" s="309" t="s">
        <v>188</v>
      </c>
      <c r="B103" s="773" t="s">
        <v>417</v>
      </c>
      <c r="C103" s="773" t="s">
        <v>332</v>
      </c>
      <c r="D103" s="773" t="s">
        <v>371</v>
      </c>
      <c r="E103" s="280">
        <v>166000</v>
      </c>
      <c r="F103" s="444" t="s">
        <v>261</v>
      </c>
      <c r="G103" s="774" t="s">
        <v>205</v>
      </c>
      <c r="H103" s="24"/>
      <c r="I103" s="25"/>
    </row>
    <row r="104" spans="1:9" s="20" customFormat="1" ht="26.25" customHeight="1">
      <c r="A104" s="309" t="s">
        <v>190</v>
      </c>
      <c r="B104" s="770"/>
      <c r="C104" s="770"/>
      <c r="D104" s="770"/>
      <c r="E104" s="280">
        <v>166000</v>
      </c>
      <c r="F104" s="443" t="s">
        <v>92</v>
      </c>
      <c r="G104" s="776"/>
      <c r="H104" s="24"/>
      <c r="I104" s="25"/>
    </row>
    <row r="105" spans="1:9" s="20" customFormat="1" ht="26.25" customHeight="1">
      <c r="A105" s="309" t="s">
        <v>188</v>
      </c>
      <c r="B105" s="773" t="s">
        <v>414</v>
      </c>
      <c r="C105" s="773" t="s">
        <v>332</v>
      </c>
      <c r="D105" s="773" t="s">
        <v>371</v>
      </c>
      <c r="E105" s="280">
        <f>999880-E103</f>
        <v>833880</v>
      </c>
      <c r="F105" s="444" t="s">
        <v>261</v>
      </c>
      <c r="G105" s="774" t="s">
        <v>318</v>
      </c>
      <c r="H105" s="24"/>
      <c r="I105" s="25"/>
    </row>
    <row r="106" spans="1:9" s="20" customFormat="1" ht="26.25" customHeight="1">
      <c r="A106" s="309" t="s">
        <v>190</v>
      </c>
      <c r="B106" s="770"/>
      <c r="C106" s="770"/>
      <c r="D106" s="770"/>
      <c r="E106" s="280">
        <f>999880-E104</f>
        <v>833880</v>
      </c>
      <c r="F106" s="443" t="s">
        <v>92</v>
      </c>
      <c r="G106" s="776"/>
      <c r="H106" s="24"/>
      <c r="I106" s="25"/>
    </row>
    <row r="107" spans="1:9" s="20" customFormat="1" ht="26.25" customHeight="1">
      <c r="A107" s="309" t="s">
        <v>188</v>
      </c>
      <c r="B107" s="773" t="s">
        <v>342</v>
      </c>
      <c r="C107" s="773" t="s">
        <v>332</v>
      </c>
      <c r="D107" s="773" t="s">
        <v>371</v>
      </c>
      <c r="E107" s="280">
        <v>1605825</v>
      </c>
      <c r="F107" s="314" t="s">
        <v>261</v>
      </c>
      <c r="G107" s="777" t="s">
        <v>224</v>
      </c>
      <c r="H107" s="24"/>
      <c r="I107" s="25"/>
    </row>
    <row r="108" spans="1:9" s="20" customFormat="1" ht="26.25" customHeight="1">
      <c r="A108" s="309" t="s">
        <v>190</v>
      </c>
      <c r="B108" s="770"/>
      <c r="C108" s="770"/>
      <c r="D108" s="770"/>
      <c r="E108" s="280">
        <v>1605825</v>
      </c>
      <c r="F108" s="311" t="s">
        <v>92</v>
      </c>
      <c r="G108" s="772"/>
      <c r="H108" s="24"/>
      <c r="I108" s="25"/>
    </row>
    <row r="109" spans="1:9" s="20" customFormat="1" ht="26.25" customHeight="1">
      <c r="A109" s="309" t="s">
        <v>305</v>
      </c>
      <c r="B109" s="773" t="s">
        <v>343</v>
      </c>
      <c r="C109" s="773" t="s">
        <v>332</v>
      </c>
      <c r="D109" s="773" t="s">
        <v>371</v>
      </c>
      <c r="E109" s="280">
        <v>721320</v>
      </c>
      <c r="F109" s="314" t="s">
        <v>261</v>
      </c>
      <c r="G109" s="777" t="s">
        <v>220</v>
      </c>
      <c r="H109" s="24"/>
      <c r="I109" s="25"/>
    </row>
    <row r="110" spans="1:9" s="20" customFormat="1" ht="26.25" customHeight="1">
      <c r="A110" s="309" t="s">
        <v>190</v>
      </c>
      <c r="B110" s="770"/>
      <c r="C110" s="770"/>
      <c r="D110" s="770"/>
      <c r="E110" s="280">
        <v>721320</v>
      </c>
      <c r="F110" s="311" t="s">
        <v>92</v>
      </c>
      <c r="G110" s="772"/>
      <c r="H110" s="24"/>
      <c r="I110" s="25"/>
    </row>
    <row r="111" spans="1:9" s="20" customFormat="1" ht="26.25" customHeight="1">
      <c r="A111" s="309" t="s">
        <v>188</v>
      </c>
      <c r="B111" s="773" t="s">
        <v>369</v>
      </c>
      <c r="C111" s="773" t="s">
        <v>332</v>
      </c>
      <c r="D111" s="773" t="s">
        <v>371</v>
      </c>
      <c r="E111" s="280">
        <v>231210</v>
      </c>
      <c r="F111" s="314" t="s">
        <v>261</v>
      </c>
      <c r="G111" s="777" t="s">
        <v>221</v>
      </c>
      <c r="H111" s="24"/>
      <c r="I111" s="25"/>
    </row>
    <row r="112" spans="1:9" s="20" customFormat="1" ht="26.25" customHeight="1">
      <c r="A112" s="309" t="s">
        <v>190</v>
      </c>
      <c r="B112" s="770"/>
      <c r="C112" s="770"/>
      <c r="D112" s="770"/>
      <c r="E112" s="280">
        <v>231210</v>
      </c>
      <c r="F112" s="311" t="s">
        <v>92</v>
      </c>
      <c r="G112" s="772"/>
      <c r="H112" s="24"/>
      <c r="I112" s="25"/>
    </row>
    <row r="113" spans="1:9" s="20" customFormat="1" ht="26.25" customHeight="1">
      <c r="A113" s="309" t="s">
        <v>188</v>
      </c>
      <c r="B113" s="773" t="s">
        <v>370</v>
      </c>
      <c r="C113" s="773" t="s">
        <v>332</v>
      </c>
      <c r="D113" s="773" t="s">
        <v>371</v>
      </c>
      <c r="E113" s="280">
        <v>3864945</v>
      </c>
      <c r="F113" s="314" t="s">
        <v>261</v>
      </c>
      <c r="G113" s="777" t="s">
        <v>259</v>
      </c>
      <c r="H113" s="24"/>
      <c r="I113" s="25"/>
    </row>
    <row r="114" spans="1:9" s="20" customFormat="1" ht="26.25" customHeight="1">
      <c r="A114" s="309" t="s">
        <v>190</v>
      </c>
      <c r="B114" s="770"/>
      <c r="C114" s="770"/>
      <c r="D114" s="770"/>
      <c r="E114" s="280">
        <v>3864945</v>
      </c>
      <c r="F114" s="311" t="s">
        <v>92</v>
      </c>
      <c r="G114" s="772"/>
      <c r="H114" s="24"/>
      <c r="I114" s="25"/>
    </row>
    <row r="115" spans="1:9" s="20" customFormat="1" ht="26.25" customHeight="1" thickBot="1">
      <c r="A115" s="779" t="s">
        <v>180</v>
      </c>
      <c r="B115" s="780"/>
      <c r="C115" s="780"/>
      <c r="D115" s="781"/>
      <c r="E115" s="782">
        <f>SUM(E103:E114)</f>
        <v>14846360</v>
      </c>
      <c r="F115" s="783"/>
      <c r="G115" s="784"/>
    </row>
    <row r="116" spans="1:9" ht="26.45" customHeight="1" thickBot="1">
      <c r="A116" s="788" t="s">
        <v>199</v>
      </c>
      <c r="B116" s="789"/>
      <c r="C116" s="789"/>
      <c r="D116" s="790"/>
      <c r="E116" s="785">
        <f>SUM(E22,E29,E40,E49,E54,E56,E63,E67,E71,E80,E93,E102,E115)</f>
        <v>3074760146</v>
      </c>
      <c r="F116" s="786"/>
      <c r="G116" s="787"/>
    </row>
    <row r="127" spans="1:9" s="5" customFormat="1" ht="26.25" customHeight="1">
      <c r="A127" s="249"/>
      <c r="B127" s="249"/>
      <c r="C127" s="249"/>
      <c r="D127" s="249"/>
      <c r="E127" s="251"/>
      <c r="F127" s="251"/>
      <c r="G127" s="251"/>
    </row>
    <row r="128" spans="1:9" s="5" customFormat="1" ht="26.25" customHeight="1">
      <c r="A128" s="249"/>
      <c r="B128" s="249"/>
      <c r="C128" s="249"/>
      <c r="D128" s="249"/>
      <c r="E128" s="251"/>
      <c r="F128" s="251"/>
      <c r="G128" s="251"/>
    </row>
    <row r="129" spans="1:7" ht="24" customHeight="1"/>
    <row r="130" spans="1:7" ht="24" customHeight="1"/>
    <row r="131" spans="1:7" ht="24" customHeight="1">
      <c r="A131" s="252"/>
      <c r="B131" s="252"/>
      <c r="C131" s="252"/>
      <c r="D131" s="252"/>
      <c r="E131" s="253"/>
      <c r="F131" s="254"/>
      <c r="G131" s="255"/>
    </row>
    <row r="132" spans="1:7" ht="24" customHeight="1">
      <c r="A132" s="252"/>
      <c r="B132" s="252"/>
      <c r="C132" s="252"/>
      <c r="D132" s="252"/>
      <c r="E132" s="253"/>
      <c r="F132" s="254"/>
      <c r="G132" s="255"/>
    </row>
    <row r="133" spans="1:7" ht="24" customHeight="1">
      <c r="A133" s="252"/>
      <c r="B133" s="252"/>
      <c r="C133" s="252"/>
      <c r="D133" s="252"/>
      <c r="E133" s="253"/>
      <c r="F133" s="254"/>
      <c r="G133" s="255"/>
    </row>
    <row r="134" spans="1:7" ht="24" customHeight="1">
      <c r="A134" s="252"/>
      <c r="B134" s="252"/>
      <c r="C134" s="252"/>
      <c r="D134" s="252"/>
      <c r="E134" s="253"/>
      <c r="F134" s="254"/>
      <c r="G134" s="255"/>
    </row>
    <row r="135" spans="1:7" ht="24" customHeight="1">
      <c r="A135" s="252"/>
      <c r="B135" s="252"/>
      <c r="C135" s="252"/>
      <c r="D135" s="252"/>
      <c r="E135" s="253"/>
      <c r="F135" s="254"/>
      <c r="G135" s="255"/>
    </row>
    <row r="136" spans="1:7" ht="24" customHeight="1">
      <c r="A136" s="252"/>
      <c r="B136" s="252"/>
      <c r="C136" s="252"/>
      <c r="D136" s="252"/>
      <c r="E136" s="253"/>
      <c r="F136" s="254"/>
      <c r="G136" s="255"/>
    </row>
    <row r="137" spans="1:7" ht="24" customHeight="1">
      <c r="A137" s="252"/>
      <c r="B137" s="252"/>
      <c r="C137" s="252"/>
      <c r="D137" s="252"/>
      <c r="E137" s="253"/>
      <c r="F137" s="254"/>
      <c r="G137" s="255"/>
    </row>
    <row r="138" spans="1:7" ht="24" customHeight="1">
      <c r="A138" s="252"/>
      <c r="B138" s="252"/>
      <c r="C138" s="252"/>
      <c r="D138" s="252"/>
      <c r="E138" s="253"/>
      <c r="F138" s="254"/>
      <c r="G138" s="255"/>
    </row>
    <row r="139" spans="1:7" ht="24" customHeight="1">
      <c r="A139" s="252"/>
      <c r="B139" s="252"/>
      <c r="C139" s="252"/>
      <c r="D139" s="252"/>
      <c r="E139" s="253"/>
      <c r="F139" s="254"/>
      <c r="G139" s="255"/>
    </row>
    <row r="140" spans="1:7" ht="24" customHeight="1">
      <c r="A140" s="252"/>
      <c r="B140" s="252"/>
      <c r="C140" s="252"/>
      <c r="D140" s="252"/>
      <c r="E140" s="253"/>
      <c r="F140" s="254"/>
      <c r="G140" s="255"/>
    </row>
    <row r="141" spans="1:7" ht="24" customHeight="1">
      <c r="A141" s="252"/>
      <c r="B141" s="252"/>
      <c r="C141" s="252"/>
      <c r="D141" s="252"/>
      <c r="E141" s="253"/>
      <c r="F141" s="254"/>
      <c r="G141" s="255"/>
    </row>
    <row r="142" spans="1:7" ht="24" customHeight="1">
      <c r="A142" s="252"/>
      <c r="B142" s="252"/>
      <c r="C142" s="252"/>
      <c r="D142" s="252"/>
      <c r="E142" s="253"/>
      <c r="F142" s="254"/>
      <c r="G142" s="255"/>
    </row>
    <row r="143" spans="1:7" ht="24" customHeight="1">
      <c r="A143" s="252"/>
      <c r="B143" s="252"/>
      <c r="C143" s="252"/>
      <c r="D143" s="252"/>
      <c r="E143" s="253"/>
      <c r="F143" s="254"/>
      <c r="G143" s="255"/>
    </row>
    <row r="144" spans="1:7" ht="24" customHeight="1">
      <c r="A144" s="252"/>
      <c r="B144" s="252"/>
      <c r="C144" s="252"/>
      <c r="D144" s="252"/>
      <c r="E144" s="253"/>
      <c r="F144" s="254"/>
      <c r="G144" s="255"/>
    </row>
    <row r="145" spans="1:7" ht="24" customHeight="1">
      <c r="A145" s="252"/>
      <c r="B145" s="252"/>
      <c r="C145" s="252"/>
      <c r="D145" s="252"/>
      <c r="E145" s="253"/>
      <c r="F145" s="254"/>
      <c r="G145" s="255"/>
    </row>
    <row r="146" spans="1:7" ht="24" customHeight="1">
      <c r="A146" s="252"/>
      <c r="B146" s="252"/>
      <c r="C146" s="252"/>
      <c r="D146" s="252"/>
      <c r="E146" s="253"/>
      <c r="F146" s="254"/>
      <c r="G146" s="255"/>
    </row>
    <row r="147" spans="1:7" ht="24" customHeight="1">
      <c r="A147" s="252"/>
      <c r="B147" s="252"/>
      <c r="C147" s="252"/>
      <c r="D147" s="252"/>
      <c r="E147" s="253"/>
      <c r="F147" s="254"/>
      <c r="G147" s="255"/>
    </row>
    <row r="148" spans="1:7" ht="24" customHeight="1">
      <c r="A148" s="252"/>
      <c r="B148" s="252"/>
      <c r="C148" s="252"/>
      <c r="D148" s="252"/>
      <c r="E148" s="253"/>
      <c r="F148" s="254"/>
      <c r="G148" s="255"/>
    </row>
    <row r="149" spans="1:7" ht="24" customHeight="1">
      <c r="A149" s="252"/>
      <c r="B149" s="252"/>
      <c r="C149" s="252"/>
      <c r="D149" s="252"/>
      <c r="E149" s="253"/>
      <c r="F149" s="254"/>
      <c r="G149" s="255"/>
    </row>
    <row r="150" spans="1:7" ht="24" customHeight="1">
      <c r="A150" s="252"/>
      <c r="B150" s="252"/>
      <c r="C150" s="252"/>
      <c r="D150" s="252"/>
      <c r="E150" s="253"/>
      <c r="F150" s="254"/>
      <c r="G150" s="255"/>
    </row>
    <row r="151" spans="1:7" ht="24" customHeight="1">
      <c r="A151" s="252"/>
      <c r="B151" s="252"/>
      <c r="C151" s="252"/>
      <c r="D151" s="252"/>
      <c r="E151" s="253"/>
      <c r="F151" s="254"/>
      <c r="G151" s="255"/>
    </row>
    <row r="152" spans="1:7" ht="24" customHeight="1">
      <c r="A152" s="252"/>
      <c r="B152" s="252"/>
      <c r="C152" s="252"/>
      <c r="D152" s="252"/>
      <c r="E152" s="253"/>
      <c r="F152" s="254"/>
      <c r="G152" s="255"/>
    </row>
    <row r="153" spans="1:7" ht="24" customHeight="1">
      <c r="A153" s="252"/>
      <c r="B153" s="252"/>
      <c r="C153" s="252"/>
      <c r="D153" s="252"/>
      <c r="E153" s="253"/>
      <c r="F153" s="254"/>
      <c r="G153" s="255"/>
    </row>
    <row r="154" spans="1:7" ht="24" customHeight="1">
      <c r="A154" s="252"/>
      <c r="B154" s="252"/>
      <c r="C154" s="252"/>
      <c r="D154" s="252"/>
      <c r="E154" s="253"/>
      <c r="F154" s="254"/>
      <c r="G154" s="255"/>
    </row>
    <row r="155" spans="1:7" ht="24" customHeight="1">
      <c r="A155" s="252"/>
      <c r="B155" s="252"/>
      <c r="C155" s="252"/>
      <c r="D155" s="252"/>
      <c r="E155" s="253"/>
      <c r="F155" s="254"/>
      <c r="G155" s="255"/>
    </row>
    <row r="156" spans="1:7" ht="24" customHeight="1">
      <c r="A156" s="252"/>
      <c r="B156" s="252"/>
      <c r="C156" s="252"/>
      <c r="D156" s="252"/>
      <c r="E156" s="253"/>
      <c r="F156" s="254"/>
      <c r="G156" s="255"/>
    </row>
    <row r="157" spans="1:7" ht="24" customHeight="1">
      <c r="A157" s="252"/>
      <c r="B157" s="252"/>
      <c r="C157" s="252"/>
      <c r="D157" s="252"/>
      <c r="E157" s="253"/>
      <c r="F157" s="254"/>
      <c r="G157" s="255"/>
    </row>
    <row r="158" spans="1:7" ht="24" customHeight="1">
      <c r="A158" s="252"/>
      <c r="B158" s="252"/>
      <c r="C158" s="252"/>
      <c r="D158" s="252"/>
      <c r="E158" s="253"/>
      <c r="F158" s="254"/>
      <c r="G158" s="255"/>
    </row>
    <row r="159" spans="1:7">
      <c r="A159" s="252"/>
      <c r="B159" s="252"/>
      <c r="C159" s="252"/>
      <c r="D159" s="252"/>
      <c r="E159" s="256"/>
      <c r="F159" s="250"/>
      <c r="G159" s="250"/>
    </row>
  </sheetData>
  <sheetProtection password="CC3F" sheet="1" objects="1" scenarios="1"/>
  <autoFilter ref="A3:G147"/>
  <mergeCells count="177">
    <mergeCell ref="A93:D93"/>
    <mergeCell ref="B91:B92"/>
    <mergeCell ref="C91:C92"/>
    <mergeCell ref="G41:G42"/>
    <mergeCell ref="G43:G44"/>
    <mergeCell ref="E49:G49"/>
    <mergeCell ref="E54:G54"/>
    <mergeCell ref="G45:G46"/>
    <mergeCell ref="G47:G48"/>
    <mergeCell ref="B72:B73"/>
    <mergeCell ref="C72:C73"/>
    <mergeCell ref="D72:D73"/>
    <mergeCell ref="G72:G73"/>
    <mergeCell ref="G74:G75"/>
    <mergeCell ref="G76:G77"/>
    <mergeCell ref="G78:G79"/>
    <mergeCell ref="B74:B75"/>
    <mergeCell ref="B76:B77"/>
    <mergeCell ref="B78:B79"/>
    <mergeCell ref="C74:C75"/>
    <mergeCell ref="C76:C77"/>
    <mergeCell ref="C78:C79"/>
    <mergeCell ref="D78:D79"/>
    <mergeCell ref="D74:D75"/>
    <mergeCell ref="D94:D95"/>
    <mergeCell ref="G94:G95"/>
    <mergeCell ref="D96:D97"/>
    <mergeCell ref="G96:G97"/>
    <mergeCell ref="D98:D99"/>
    <mergeCell ref="G98:G99"/>
    <mergeCell ref="D100:D101"/>
    <mergeCell ref="G100:G101"/>
    <mergeCell ref="B94:B95"/>
    <mergeCell ref="B96:B97"/>
    <mergeCell ref="B98:B99"/>
    <mergeCell ref="B100:B101"/>
    <mergeCell ref="C94:C95"/>
    <mergeCell ref="C96:C97"/>
    <mergeCell ref="C98:C99"/>
    <mergeCell ref="C100:C101"/>
    <mergeCell ref="B32:B33"/>
    <mergeCell ref="C32:C33"/>
    <mergeCell ref="D32:D33"/>
    <mergeCell ref="B89:B90"/>
    <mergeCell ref="C89:C90"/>
    <mergeCell ref="D89:D90"/>
    <mergeCell ref="B41:B42"/>
    <mergeCell ref="C41:C42"/>
    <mergeCell ref="D41:D42"/>
    <mergeCell ref="B43:B44"/>
    <mergeCell ref="C43:C44"/>
    <mergeCell ref="D43:D44"/>
    <mergeCell ref="A49:D49"/>
    <mergeCell ref="A54:D54"/>
    <mergeCell ref="B45:B46"/>
    <mergeCell ref="C45:C46"/>
    <mergeCell ref="D45:D46"/>
    <mergeCell ref="B47:B48"/>
    <mergeCell ref="C47:C48"/>
    <mergeCell ref="D47:D48"/>
    <mergeCell ref="D76:D77"/>
    <mergeCell ref="E116:G116"/>
    <mergeCell ref="A116:D116"/>
    <mergeCell ref="A1:G1"/>
    <mergeCell ref="E22:G22"/>
    <mergeCell ref="E40:G40"/>
    <mergeCell ref="E80:G80"/>
    <mergeCell ref="E93:G93"/>
    <mergeCell ref="A102:D102"/>
    <mergeCell ref="E102:G102"/>
    <mergeCell ref="A22:D22"/>
    <mergeCell ref="B87:B88"/>
    <mergeCell ref="B13:B15"/>
    <mergeCell ref="C13:C15"/>
    <mergeCell ref="D13:D15"/>
    <mergeCell ref="G13:G15"/>
    <mergeCell ref="G32:G33"/>
    <mergeCell ref="B38:B39"/>
    <mergeCell ref="C38:C39"/>
    <mergeCell ref="D38:D39"/>
    <mergeCell ref="G38:G39"/>
    <mergeCell ref="B26:B28"/>
    <mergeCell ref="C26:C28"/>
    <mergeCell ref="D26:D28"/>
    <mergeCell ref="G26:G28"/>
    <mergeCell ref="A115:D115"/>
    <mergeCell ref="E115:G115"/>
    <mergeCell ref="A29:D29"/>
    <mergeCell ref="E29:G29"/>
    <mergeCell ref="A80:D80"/>
    <mergeCell ref="C87:C88"/>
    <mergeCell ref="G89:G90"/>
    <mergeCell ref="D87:D88"/>
    <mergeCell ref="G87:G88"/>
    <mergeCell ref="B85:B86"/>
    <mergeCell ref="C85:C86"/>
    <mergeCell ref="D85:D86"/>
    <mergeCell ref="G85:G86"/>
    <mergeCell ref="A71:D71"/>
    <mergeCell ref="E71:G71"/>
    <mergeCell ref="A63:D63"/>
    <mergeCell ref="E63:G63"/>
    <mergeCell ref="A56:D56"/>
    <mergeCell ref="E56:G56"/>
    <mergeCell ref="A67:D67"/>
    <mergeCell ref="E67:G67"/>
    <mergeCell ref="A40:D40"/>
    <mergeCell ref="D91:D92"/>
    <mergeCell ref="G91:G92"/>
    <mergeCell ref="B113:B114"/>
    <mergeCell ref="C113:C114"/>
    <mergeCell ref="D113:D114"/>
    <mergeCell ref="G113:G114"/>
    <mergeCell ref="B103:B104"/>
    <mergeCell ref="C103:C104"/>
    <mergeCell ref="D103:D104"/>
    <mergeCell ref="G103:G104"/>
    <mergeCell ref="B107:B108"/>
    <mergeCell ref="C107:C108"/>
    <mergeCell ref="D107:D108"/>
    <mergeCell ref="G107:G108"/>
    <mergeCell ref="B109:B110"/>
    <mergeCell ref="C109:C110"/>
    <mergeCell ref="D109:D110"/>
    <mergeCell ref="G109:G110"/>
    <mergeCell ref="B111:B112"/>
    <mergeCell ref="C111:C112"/>
    <mergeCell ref="D111:D112"/>
    <mergeCell ref="G111:G112"/>
    <mergeCell ref="B4:B6"/>
    <mergeCell ref="C4:C6"/>
    <mergeCell ref="D4:D6"/>
    <mergeCell ref="G4:G6"/>
    <mergeCell ref="B30:B31"/>
    <mergeCell ref="C30:C31"/>
    <mergeCell ref="D30:D31"/>
    <mergeCell ref="G30:G31"/>
    <mergeCell ref="B81:B82"/>
    <mergeCell ref="C81:C82"/>
    <mergeCell ref="D81:D82"/>
    <mergeCell ref="G81:G82"/>
    <mergeCell ref="B23:B25"/>
    <mergeCell ref="C23:C25"/>
    <mergeCell ref="D23:D25"/>
    <mergeCell ref="G23:G25"/>
    <mergeCell ref="B10:B12"/>
    <mergeCell ref="C10:C12"/>
    <mergeCell ref="D10:D12"/>
    <mergeCell ref="G10:G12"/>
    <mergeCell ref="B19:B21"/>
    <mergeCell ref="C19:C21"/>
    <mergeCell ref="D19:D21"/>
    <mergeCell ref="G19:G21"/>
    <mergeCell ref="B7:B9"/>
    <mergeCell ref="C7:C9"/>
    <mergeCell ref="D7:D9"/>
    <mergeCell ref="G7:G9"/>
    <mergeCell ref="B83:B84"/>
    <mergeCell ref="C83:C84"/>
    <mergeCell ref="D83:D84"/>
    <mergeCell ref="G83:G84"/>
    <mergeCell ref="B105:B106"/>
    <mergeCell ref="C105:C106"/>
    <mergeCell ref="D105:D106"/>
    <mergeCell ref="G105:G106"/>
    <mergeCell ref="B16:B18"/>
    <mergeCell ref="C16:C18"/>
    <mergeCell ref="D16:D18"/>
    <mergeCell ref="G16:G18"/>
    <mergeCell ref="B36:B37"/>
    <mergeCell ref="C36:C37"/>
    <mergeCell ref="D36:D37"/>
    <mergeCell ref="G36:G37"/>
    <mergeCell ref="B34:B35"/>
    <mergeCell ref="C34:C35"/>
    <mergeCell ref="D34:D35"/>
    <mergeCell ref="G34:G35"/>
  </mergeCells>
  <phoneticPr fontId="12" type="noConversion"/>
  <pageMargins left="0.39347222447395325" right="0.43291667103767395" top="0.8658333420753479" bottom="0" header="0.43291667103767395" footer="0"/>
  <pageSetup paperSize="9" scale="72" fitToHeight="0" pageOrder="overThenDown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"/>
  <sheetViews>
    <sheetView workbookViewId="0">
      <selection sqref="A1:E1"/>
    </sheetView>
  </sheetViews>
  <sheetFormatPr defaultColWidth="9" defaultRowHeight="13.5"/>
  <cols>
    <col min="1" max="1" width="13.125" style="97" bestFit="1" customWidth="1"/>
    <col min="2" max="2" width="23.25" style="98" bestFit="1" customWidth="1"/>
    <col min="3" max="3" width="16.25" style="99" customWidth="1"/>
    <col min="4" max="4" width="21.625" style="100" customWidth="1"/>
    <col min="5" max="5" width="8.75" style="97" customWidth="1"/>
    <col min="6" max="16384" width="9" style="2"/>
  </cols>
  <sheetData>
    <row r="1" spans="1:5" ht="32.25" customHeight="1">
      <c r="A1" s="799" t="s">
        <v>289</v>
      </c>
      <c r="B1" s="799"/>
      <c r="C1" s="799"/>
      <c r="D1" s="799"/>
      <c r="E1" s="799"/>
    </row>
    <row r="2" spans="1:5" ht="20.25" customHeight="1">
      <c r="A2" s="409" t="s">
        <v>321</v>
      </c>
      <c r="B2" s="123"/>
      <c r="C2" s="124"/>
      <c r="D2" s="125"/>
      <c r="E2" s="126" t="s">
        <v>12</v>
      </c>
    </row>
    <row r="3" spans="1:5" s="3" customFormat="1" ht="26.25" customHeight="1" thickBot="1">
      <c r="A3" s="127" t="s">
        <v>64</v>
      </c>
      <c r="B3" s="128" t="s">
        <v>69</v>
      </c>
      <c r="C3" s="129" t="s">
        <v>13</v>
      </c>
      <c r="D3" s="130" t="s">
        <v>10</v>
      </c>
      <c r="E3" s="131" t="s">
        <v>51</v>
      </c>
    </row>
    <row r="4" spans="1:5" s="3" customFormat="1" ht="23.25" customHeight="1">
      <c r="A4" s="807" t="s">
        <v>372</v>
      </c>
      <c r="B4" s="802" t="s">
        <v>376</v>
      </c>
      <c r="C4" s="465">
        <v>51210505</v>
      </c>
      <c r="D4" s="466" t="s">
        <v>189</v>
      </c>
      <c r="E4" s="281"/>
    </row>
    <row r="5" spans="1:5" s="3" customFormat="1" ht="23.25" customHeight="1">
      <c r="A5" s="808"/>
      <c r="B5" s="803"/>
      <c r="C5" s="467">
        <f>45508258</f>
        <v>45508258</v>
      </c>
      <c r="D5" s="468" t="s">
        <v>442</v>
      </c>
      <c r="E5" s="324"/>
    </row>
    <row r="6" spans="1:5" s="3" customFormat="1" ht="23.25" customHeight="1">
      <c r="A6" s="809"/>
      <c r="B6" s="804"/>
      <c r="C6" s="306">
        <v>648966666</v>
      </c>
      <c r="D6" s="469" t="s">
        <v>373</v>
      </c>
      <c r="E6" s="324"/>
    </row>
    <row r="7" spans="1:5" s="3" customFormat="1" ht="23.25" customHeight="1">
      <c r="A7" s="810" t="s">
        <v>372</v>
      </c>
      <c r="B7" s="805" t="s">
        <v>374</v>
      </c>
      <c r="C7" s="306">
        <v>240000</v>
      </c>
      <c r="D7" s="469" t="s">
        <v>319</v>
      </c>
      <c r="E7" s="324"/>
    </row>
    <row r="8" spans="1:5" s="3" customFormat="1" ht="23.25" customHeight="1" thickBot="1">
      <c r="A8" s="811"/>
      <c r="B8" s="806"/>
      <c r="C8" s="323">
        <v>160000</v>
      </c>
      <c r="D8" s="468" t="s">
        <v>375</v>
      </c>
      <c r="E8" s="324"/>
    </row>
    <row r="9" spans="1:5" s="3" customFormat="1" ht="23.25" customHeight="1" thickBot="1">
      <c r="A9" s="800" t="s">
        <v>200</v>
      </c>
      <c r="B9" s="801"/>
      <c r="C9" s="325">
        <f>SUM(C4:C8)</f>
        <v>746085429</v>
      </c>
      <c r="D9" s="326"/>
      <c r="E9" s="132"/>
    </row>
    <row r="10" spans="1:5" s="3" customFormat="1" ht="23.25" customHeight="1">
      <c r="A10" s="97"/>
      <c r="B10" s="98"/>
      <c r="C10" s="99"/>
      <c r="D10" s="100"/>
      <c r="E10" s="97"/>
    </row>
    <row r="11" spans="1:5" s="3" customFormat="1" ht="23.25" customHeight="1">
      <c r="A11" s="97"/>
      <c r="B11" s="98"/>
      <c r="C11" s="99"/>
      <c r="D11" s="100"/>
      <c r="E11" s="97"/>
    </row>
    <row r="12" spans="1:5" s="3" customFormat="1">
      <c r="A12" s="97"/>
      <c r="B12" s="98"/>
      <c r="C12" s="99"/>
      <c r="D12" s="100"/>
      <c r="E12" s="97"/>
    </row>
  </sheetData>
  <sheetProtection password="CC3F" sheet="1" objects="1" scenarios="1"/>
  <mergeCells count="6">
    <mergeCell ref="A1:E1"/>
    <mergeCell ref="A9:B9"/>
    <mergeCell ref="B4:B6"/>
    <mergeCell ref="B7:B8"/>
    <mergeCell ref="A4:A6"/>
    <mergeCell ref="A7:A8"/>
  </mergeCells>
  <phoneticPr fontId="12" type="noConversion"/>
  <pageMargins left="0.5" right="0.5" top="1" bottom="0.54000002145767212" header="0.5" footer="0.5"/>
  <pageSetup paperSize="9" scale="9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"/>
  <sheetViews>
    <sheetView zoomScaleNormal="100" workbookViewId="0">
      <selection sqref="A1:E1"/>
    </sheetView>
  </sheetViews>
  <sheetFormatPr defaultColWidth="9" defaultRowHeight="13.5"/>
  <cols>
    <col min="1" max="1" width="18.25" style="97" customWidth="1"/>
    <col min="2" max="2" width="21.125" style="98" customWidth="1"/>
    <col min="3" max="3" width="16.25" style="99" customWidth="1"/>
    <col min="4" max="4" width="22.75" style="100" bestFit="1" customWidth="1"/>
    <col min="5" max="5" width="8.75" style="97" customWidth="1"/>
    <col min="6" max="16384" width="9" style="2"/>
  </cols>
  <sheetData>
    <row r="1" spans="1:5" ht="32.25" customHeight="1">
      <c r="A1" s="799" t="s">
        <v>306</v>
      </c>
      <c r="B1" s="799"/>
      <c r="C1" s="799"/>
      <c r="D1" s="799"/>
      <c r="E1" s="799"/>
    </row>
    <row r="2" spans="1:5" ht="20.25" customHeight="1" thickBot="1">
      <c r="A2" s="409" t="s">
        <v>321</v>
      </c>
      <c r="B2" s="123"/>
      <c r="C2" s="124"/>
      <c r="D2" s="125"/>
      <c r="E2" s="126" t="s">
        <v>12</v>
      </c>
    </row>
    <row r="3" spans="1:5" s="3" customFormat="1" ht="26.25" customHeight="1" thickBot="1">
      <c r="A3" s="127" t="s">
        <v>64</v>
      </c>
      <c r="B3" s="449" t="s">
        <v>69</v>
      </c>
      <c r="C3" s="129" t="s">
        <v>13</v>
      </c>
      <c r="D3" s="130" t="s">
        <v>10</v>
      </c>
      <c r="E3" s="131" t="s">
        <v>51</v>
      </c>
    </row>
    <row r="4" spans="1:5" s="3" customFormat="1" ht="23.25" customHeight="1">
      <c r="A4" s="814" t="s">
        <v>377</v>
      </c>
      <c r="B4" s="459" t="s">
        <v>316</v>
      </c>
      <c r="C4" s="423">
        <v>10175715</v>
      </c>
      <c r="D4" s="466"/>
      <c r="E4" s="424"/>
    </row>
    <row r="5" spans="1:5" s="3" customFormat="1" ht="23.25" customHeight="1">
      <c r="A5" s="815"/>
      <c r="B5" s="470" t="s">
        <v>294</v>
      </c>
      <c r="C5" s="306">
        <f>196903+128124+6200+266+32497-1585+64282+1585</f>
        <v>428272</v>
      </c>
      <c r="D5" s="469"/>
      <c r="E5" s="281"/>
    </row>
    <row r="6" spans="1:5" s="3" customFormat="1" ht="23.25" customHeight="1" thickBot="1">
      <c r="A6" s="812" t="s">
        <v>267</v>
      </c>
      <c r="B6" s="813"/>
      <c r="C6" s="327">
        <f>SUM(C4:C5)</f>
        <v>10603987</v>
      </c>
      <c r="D6" s="322"/>
      <c r="E6" s="305"/>
    </row>
    <row r="7" spans="1:5" s="3" customFormat="1" ht="23.25" customHeight="1">
      <c r="A7" s="97"/>
      <c r="B7" s="98"/>
      <c r="C7" s="99"/>
      <c r="D7" s="100"/>
      <c r="E7" s="97"/>
    </row>
    <row r="8" spans="1:5" s="3" customFormat="1" ht="23.25" customHeight="1">
      <c r="A8" s="97"/>
      <c r="B8" s="98"/>
      <c r="C8" s="99"/>
      <c r="D8" s="100"/>
      <c r="E8" s="97"/>
    </row>
    <row r="9" spans="1:5" s="3" customFormat="1">
      <c r="A9" s="97"/>
      <c r="B9" s="98"/>
      <c r="C9" s="99"/>
      <c r="D9" s="100"/>
      <c r="E9" s="97"/>
    </row>
  </sheetData>
  <sheetProtection password="CC3F" sheet="1" objects="1" scenarios="1"/>
  <mergeCells count="3">
    <mergeCell ref="A6:B6"/>
    <mergeCell ref="A1:E1"/>
    <mergeCell ref="A4:A5"/>
  </mergeCells>
  <phoneticPr fontId="12" type="noConversion"/>
  <pageMargins left="0.5" right="0.5" top="1" bottom="0.54000002145767212" header="0.5" footer="0.5"/>
  <pageSetup paperSize="9" scale="9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zoomScaleNormal="100" workbookViewId="0">
      <selection sqref="A1:E1"/>
    </sheetView>
  </sheetViews>
  <sheetFormatPr defaultColWidth="9" defaultRowHeight="16.5"/>
  <cols>
    <col min="1" max="2" width="15.625" style="103" customWidth="1"/>
    <col min="3" max="3" width="17.75" style="103" customWidth="1"/>
    <col min="4" max="4" width="17.375" style="103" customWidth="1"/>
    <col min="5" max="5" width="11" style="103" customWidth="1"/>
    <col min="6" max="9" width="9" style="6"/>
    <col min="10" max="10" width="13" style="6" bestFit="1" customWidth="1"/>
    <col min="11" max="16384" width="9" style="6"/>
  </cols>
  <sheetData>
    <row r="1" spans="1:10" ht="33" customHeight="1">
      <c r="A1" s="816" t="s">
        <v>290</v>
      </c>
      <c r="B1" s="816"/>
      <c r="C1" s="816"/>
      <c r="D1" s="816"/>
      <c r="E1" s="816"/>
    </row>
    <row r="2" spans="1:10" ht="17.25" thickBot="1">
      <c r="A2" s="409" t="s">
        <v>321</v>
      </c>
      <c r="B2" s="138"/>
      <c r="C2" s="138"/>
      <c r="D2" s="138"/>
      <c r="E2" s="139" t="s">
        <v>28</v>
      </c>
    </row>
    <row r="3" spans="1:10" ht="26.25" customHeight="1" thickBot="1">
      <c r="A3" s="328" t="s">
        <v>56</v>
      </c>
      <c r="B3" s="329" t="s">
        <v>47</v>
      </c>
      <c r="C3" s="817" t="s">
        <v>10</v>
      </c>
      <c r="D3" s="818"/>
      <c r="E3" s="330" t="s">
        <v>51</v>
      </c>
    </row>
    <row r="4" spans="1:10" ht="26.25" customHeight="1">
      <c r="A4" s="822" t="s">
        <v>55</v>
      </c>
      <c r="B4" s="819">
        <f>SUM(D4:D8)</f>
        <v>208650870</v>
      </c>
      <c r="C4" s="451" t="s">
        <v>21</v>
      </c>
      <c r="D4" s="335">
        <f>109023530+23339470</f>
        <v>132363000</v>
      </c>
      <c r="E4" s="336"/>
      <c r="J4" s="18"/>
    </row>
    <row r="5" spans="1:10" ht="26.25" customHeight="1">
      <c r="A5" s="823"/>
      <c r="B5" s="820"/>
      <c r="C5" s="452" t="s">
        <v>174</v>
      </c>
      <c r="D5" s="282">
        <f>29909790+6909590+7788540</f>
        <v>44607920</v>
      </c>
      <c r="E5" s="140"/>
      <c r="J5" s="18"/>
    </row>
    <row r="6" spans="1:10" ht="26.25" customHeight="1">
      <c r="A6" s="823"/>
      <c r="B6" s="820"/>
      <c r="C6" s="452" t="s">
        <v>280</v>
      </c>
      <c r="D6" s="282">
        <f>12042100+2705750</f>
        <v>14747850</v>
      </c>
      <c r="E6" s="140"/>
      <c r="J6" s="18"/>
    </row>
    <row r="7" spans="1:10" ht="26.25" customHeight="1">
      <c r="A7" s="823"/>
      <c r="B7" s="820"/>
      <c r="C7" s="452" t="s">
        <v>279</v>
      </c>
      <c r="D7" s="282">
        <f>12982220+2499880</f>
        <v>15482100</v>
      </c>
      <c r="E7" s="140"/>
      <c r="J7" s="18"/>
    </row>
    <row r="8" spans="1:10" ht="26.25" customHeight="1" thickBot="1">
      <c r="A8" s="824"/>
      <c r="B8" s="821"/>
      <c r="C8" s="337" t="s">
        <v>262</v>
      </c>
      <c r="D8" s="338">
        <v>1450000</v>
      </c>
      <c r="E8" s="339"/>
      <c r="J8" s="18"/>
    </row>
    <row r="9" spans="1:10" ht="26.25" customHeight="1" thickBot="1">
      <c r="A9" s="331" t="s">
        <v>52</v>
      </c>
      <c r="B9" s="332">
        <f>B4</f>
        <v>208650870</v>
      </c>
      <c r="C9" s="333"/>
      <c r="D9" s="332">
        <f>SUM(D4:D8)</f>
        <v>208650870</v>
      </c>
      <c r="E9" s="334"/>
    </row>
    <row r="10" spans="1:10">
      <c r="A10" s="101"/>
      <c r="B10" s="101"/>
      <c r="C10" s="102"/>
      <c r="D10" s="101"/>
      <c r="E10" s="101"/>
    </row>
    <row r="11" spans="1:10">
      <c r="A11" s="101"/>
      <c r="B11" s="101"/>
      <c r="C11" s="102"/>
      <c r="D11" s="101"/>
      <c r="E11" s="101"/>
    </row>
  </sheetData>
  <sheetProtection password="CC3F" sheet="1" objects="1" scenarios="1"/>
  <mergeCells count="4">
    <mergeCell ref="A1:E1"/>
    <mergeCell ref="C3:D3"/>
    <mergeCell ref="B4:B8"/>
    <mergeCell ref="A4:A8"/>
  </mergeCells>
  <phoneticPr fontId="12" type="noConversion"/>
  <pageMargins left="0.69972223043441772" right="0.69972223043441772" top="0.75" bottom="0.75" header="0.30000001192092896" footer="0.30000001192092896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zoomScaleNormal="100" workbookViewId="0">
      <selection sqref="A1:F1"/>
    </sheetView>
  </sheetViews>
  <sheetFormatPr defaultRowHeight="13.5"/>
  <cols>
    <col min="1" max="1" width="13.125" style="109" bestFit="1" customWidth="1"/>
    <col min="2" max="2" width="19.375" style="109" customWidth="1"/>
    <col min="3" max="3" width="28.125" style="110" bestFit="1" customWidth="1"/>
    <col min="4" max="4" width="16.5" style="111" customWidth="1"/>
    <col min="5" max="5" width="29" style="112" bestFit="1" customWidth="1"/>
    <col min="6" max="6" width="9.5" style="113" customWidth="1"/>
    <col min="7" max="7" width="9" style="7" hidden="1" customWidth="1"/>
    <col min="8" max="8" width="11" style="7" hidden="1" customWidth="1"/>
    <col min="9" max="9" width="12.875" style="7" hidden="1" customWidth="1"/>
    <col min="10" max="11" width="12.125" style="7" hidden="1" customWidth="1"/>
    <col min="12" max="245" width="9" style="7"/>
    <col min="246" max="246" width="8.625" style="7" customWidth="1"/>
    <col min="247" max="247" width="13.5" style="7" customWidth="1"/>
    <col min="248" max="248" width="18.25" style="7" customWidth="1"/>
    <col min="249" max="249" width="16.5" style="7" customWidth="1"/>
    <col min="250" max="250" width="26.125" style="7" customWidth="1"/>
    <col min="251" max="251" width="9.5" style="7" customWidth="1"/>
    <col min="252" max="501" width="9" style="7"/>
    <col min="502" max="502" width="8.625" style="7" customWidth="1"/>
    <col min="503" max="503" width="13.5" style="7" customWidth="1"/>
    <col min="504" max="504" width="18.25" style="7" customWidth="1"/>
    <col min="505" max="505" width="16.5" style="7" customWidth="1"/>
    <col min="506" max="506" width="26.125" style="7" customWidth="1"/>
    <col min="507" max="507" width="9.5" style="7" customWidth="1"/>
    <col min="508" max="757" width="9" style="7"/>
    <col min="758" max="758" width="8.625" style="7" customWidth="1"/>
    <col min="759" max="759" width="13.5" style="7" customWidth="1"/>
    <col min="760" max="760" width="18.25" style="7" customWidth="1"/>
    <col min="761" max="761" width="16.5" style="7" customWidth="1"/>
    <col min="762" max="762" width="26.125" style="7" customWidth="1"/>
    <col min="763" max="763" width="9.5" style="7" customWidth="1"/>
    <col min="764" max="1013" width="9" style="7"/>
    <col min="1014" max="1014" width="8.625" style="7" customWidth="1"/>
    <col min="1015" max="1015" width="13.5" style="7" customWidth="1"/>
    <col min="1016" max="1016" width="18.25" style="7" customWidth="1"/>
    <col min="1017" max="1017" width="16.5" style="7" customWidth="1"/>
    <col min="1018" max="1018" width="26.125" style="7" customWidth="1"/>
    <col min="1019" max="1019" width="9.5" style="7" customWidth="1"/>
    <col min="1020" max="1269" width="9" style="7"/>
    <col min="1270" max="1270" width="8.625" style="7" customWidth="1"/>
    <col min="1271" max="1271" width="13.5" style="7" customWidth="1"/>
    <col min="1272" max="1272" width="18.25" style="7" customWidth="1"/>
    <col min="1273" max="1273" width="16.5" style="7" customWidth="1"/>
    <col min="1274" max="1274" width="26.125" style="7" customWidth="1"/>
    <col min="1275" max="1275" width="9.5" style="7" customWidth="1"/>
    <col min="1276" max="1525" width="9" style="7"/>
    <col min="1526" max="1526" width="8.625" style="7" customWidth="1"/>
    <col min="1527" max="1527" width="13.5" style="7" customWidth="1"/>
    <col min="1528" max="1528" width="18.25" style="7" customWidth="1"/>
    <col min="1529" max="1529" width="16.5" style="7" customWidth="1"/>
    <col min="1530" max="1530" width="26.125" style="7" customWidth="1"/>
    <col min="1531" max="1531" width="9.5" style="7" customWidth="1"/>
    <col min="1532" max="1781" width="9" style="7"/>
    <col min="1782" max="1782" width="8.625" style="7" customWidth="1"/>
    <col min="1783" max="1783" width="13.5" style="7" customWidth="1"/>
    <col min="1784" max="1784" width="18.25" style="7" customWidth="1"/>
    <col min="1785" max="1785" width="16.5" style="7" customWidth="1"/>
    <col min="1786" max="1786" width="26.125" style="7" customWidth="1"/>
    <col min="1787" max="1787" width="9.5" style="7" customWidth="1"/>
    <col min="1788" max="2037" width="9" style="7"/>
    <col min="2038" max="2038" width="8.625" style="7" customWidth="1"/>
    <col min="2039" max="2039" width="13.5" style="7" customWidth="1"/>
    <col min="2040" max="2040" width="18.25" style="7" customWidth="1"/>
    <col min="2041" max="2041" width="16.5" style="7" customWidth="1"/>
    <col min="2042" max="2042" width="26.125" style="7" customWidth="1"/>
    <col min="2043" max="2043" width="9.5" style="7" customWidth="1"/>
    <col min="2044" max="2293" width="9" style="7"/>
    <col min="2294" max="2294" width="8.625" style="7" customWidth="1"/>
    <col min="2295" max="2295" width="13.5" style="7" customWidth="1"/>
    <col min="2296" max="2296" width="18.25" style="7" customWidth="1"/>
    <col min="2297" max="2297" width="16.5" style="7" customWidth="1"/>
    <col min="2298" max="2298" width="26.125" style="7" customWidth="1"/>
    <col min="2299" max="2299" width="9.5" style="7" customWidth="1"/>
    <col min="2300" max="2549" width="9" style="7"/>
    <col min="2550" max="2550" width="8.625" style="7" customWidth="1"/>
    <col min="2551" max="2551" width="13.5" style="7" customWidth="1"/>
    <col min="2552" max="2552" width="18.25" style="7" customWidth="1"/>
    <col min="2553" max="2553" width="16.5" style="7" customWidth="1"/>
    <col min="2554" max="2554" width="26.125" style="7" customWidth="1"/>
    <col min="2555" max="2555" width="9.5" style="7" customWidth="1"/>
    <col min="2556" max="2805" width="9" style="7"/>
    <col min="2806" max="2806" width="8.625" style="7" customWidth="1"/>
    <col min="2807" max="2807" width="13.5" style="7" customWidth="1"/>
    <col min="2808" max="2808" width="18.25" style="7" customWidth="1"/>
    <col min="2809" max="2809" width="16.5" style="7" customWidth="1"/>
    <col min="2810" max="2810" width="26.125" style="7" customWidth="1"/>
    <col min="2811" max="2811" width="9.5" style="7" customWidth="1"/>
    <col min="2812" max="3061" width="9" style="7"/>
    <col min="3062" max="3062" width="8.625" style="7" customWidth="1"/>
    <col min="3063" max="3063" width="13.5" style="7" customWidth="1"/>
    <col min="3064" max="3064" width="18.25" style="7" customWidth="1"/>
    <col min="3065" max="3065" width="16.5" style="7" customWidth="1"/>
    <col min="3066" max="3066" width="26.125" style="7" customWidth="1"/>
    <col min="3067" max="3067" width="9.5" style="7" customWidth="1"/>
    <col min="3068" max="3317" width="9" style="7"/>
    <col min="3318" max="3318" width="8.625" style="7" customWidth="1"/>
    <col min="3319" max="3319" width="13.5" style="7" customWidth="1"/>
    <col min="3320" max="3320" width="18.25" style="7" customWidth="1"/>
    <col min="3321" max="3321" width="16.5" style="7" customWidth="1"/>
    <col min="3322" max="3322" width="26.125" style="7" customWidth="1"/>
    <col min="3323" max="3323" width="9.5" style="7" customWidth="1"/>
    <col min="3324" max="3573" width="9" style="7"/>
    <col min="3574" max="3574" width="8.625" style="7" customWidth="1"/>
    <col min="3575" max="3575" width="13.5" style="7" customWidth="1"/>
    <col min="3576" max="3576" width="18.25" style="7" customWidth="1"/>
    <col min="3577" max="3577" width="16.5" style="7" customWidth="1"/>
    <col min="3578" max="3578" width="26.125" style="7" customWidth="1"/>
    <col min="3579" max="3579" width="9.5" style="7" customWidth="1"/>
    <col min="3580" max="3829" width="9" style="7"/>
    <col min="3830" max="3830" width="8.625" style="7" customWidth="1"/>
    <col min="3831" max="3831" width="13.5" style="7" customWidth="1"/>
    <col min="3832" max="3832" width="18.25" style="7" customWidth="1"/>
    <col min="3833" max="3833" width="16.5" style="7" customWidth="1"/>
    <col min="3834" max="3834" width="26.125" style="7" customWidth="1"/>
    <col min="3835" max="3835" width="9.5" style="7" customWidth="1"/>
    <col min="3836" max="4085" width="9" style="7"/>
    <col min="4086" max="4086" width="8.625" style="7" customWidth="1"/>
    <col min="4087" max="4087" width="13.5" style="7" customWidth="1"/>
    <col min="4088" max="4088" width="18.25" style="7" customWidth="1"/>
    <col min="4089" max="4089" width="16.5" style="7" customWidth="1"/>
    <col min="4090" max="4090" width="26.125" style="7" customWidth="1"/>
    <col min="4091" max="4091" width="9.5" style="7" customWidth="1"/>
    <col min="4092" max="4341" width="9" style="7"/>
    <col min="4342" max="4342" width="8.625" style="7" customWidth="1"/>
    <col min="4343" max="4343" width="13.5" style="7" customWidth="1"/>
    <col min="4344" max="4344" width="18.25" style="7" customWidth="1"/>
    <col min="4345" max="4345" width="16.5" style="7" customWidth="1"/>
    <col min="4346" max="4346" width="26.125" style="7" customWidth="1"/>
    <col min="4347" max="4347" width="9.5" style="7" customWidth="1"/>
    <col min="4348" max="4597" width="9" style="7"/>
    <col min="4598" max="4598" width="8.625" style="7" customWidth="1"/>
    <col min="4599" max="4599" width="13.5" style="7" customWidth="1"/>
    <col min="4600" max="4600" width="18.25" style="7" customWidth="1"/>
    <col min="4601" max="4601" width="16.5" style="7" customWidth="1"/>
    <col min="4602" max="4602" width="26.125" style="7" customWidth="1"/>
    <col min="4603" max="4603" width="9.5" style="7" customWidth="1"/>
    <col min="4604" max="4853" width="9" style="7"/>
    <col min="4854" max="4854" width="8.625" style="7" customWidth="1"/>
    <col min="4855" max="4855" width="13.5" style="7" customWidth="1"/>
    <col min="4856" max="4856" width="18.25" style="7" customWidth="1"/>
    <col min="4857" max="4857" width="16.5" style="7" customWidth="1"/>
    <col min="4858" max="4858" width="26.125" style="7" customWidth="1"/>
    <col min="4859" max="4859" width="9.5" style="7" customWidth="1"/>
    <col min="4860" max="5109" width="9" style="7"/>
    <col min="5110" max="5110" width="8.625" style="7" customWidth="1"/>
    <col min="5111" max="5111" width="13.5" style="7" customWidth="1"/>
    <col min="5112" max="5112" width="18.25" style="7" customWidth="1"/>
    <col min="5113" max="5113" width="16.5" style="7" customWidth="1"/>
    <col min="5114" max="5114" width="26.125" style="7" customWidth="1"/>
    <col min="5115" max="5115" width="9.5" style="7" customWidth="1"/>
    <col min="5116" max="5365" width="9" style="7"/>
    <col min="5366" max="5366" width="8.625" style="7" customWidth="1"/>
    <col min="5367" max="5367" width="13.5" style="7" customWidth="1"/>
    <col min="5368" max="5368" width="18.25" style="7" customWidth="1"/>
    <col min="5369" max="5369" width="16.5" style="7" customWidth="1"/>
    <col min="5370" max="5370" width="26.125" style="7" customWidth="1"/>
    <col min="5371" max="5371" width="9.5" style="7" customWidth="1"/>
    <col min="5372" max="5621" width="9" style="7"/>
    <col min="5622" max="5622" width="8.625" style="7" customWidth="1"/>
    <col min="5623" max="5623" width="13.5" style="7" customWidth="1"/>
    <col min="5624" max="5624" width="18.25" style="7" customWidth="1"/>
    <col min="5625" max="5625" width="16.5" style="7" customWidth="1"/>
    <col min="5626" max="5626" width="26.125" style="7" customWidth="1"/>
    <col min="5627" max="5627" width="9.5" style="7" customWidth="1"/>
    <col min="5628" max="5877" width="9" style="7"/>
    <col min="5878" max="5878" width="8.625" style="7" customWidth="1"/>
    <col min="5879" max="5879" width="13.5" style="7" customWidth="1"/>
    <col min="5880" max="5880" width="18.25" style="7" customWidth="1"/>
    <col min="5881" max="5881" width="16.5" style="7" customWidth="1"/>
    <col min="5882" max="5882" width="26.125" style="7" customWidth="1"/>
    <col min="5883" max="5883" width="9.5" style="7" customWidth="1"/>
    <col min="5884" max="6133" width="9" style="7"/>
    <col min="6134" max="6134" width="8.625" style="7" customWidth="1"/>
    <col min="6135" max="6135" width="13.5" style="7" customWidth="1"/>
    <col min="6136" max="6136" width="18.25" style="7" customWidth="1"/>
    <col min="6137" max="6137" width="16.5" style="7" customWidth="1"/>
    <col min="6138" max="6138" width="26.125" style="7" customWidth="1"/>
    <col min="6139" max="6139" width="9.5" style="7" customWidth="1"/>
    <col min="6140" max="6389" width="9" style="7"/>
    <col min="6390" max="6390" width="8.625" style="7" customWidth="1"/>
    <col min="6391" max="6391" width="13.5" style="7" customWidth="1"/>
    <col min="6392" max="6392" width="18.25" style="7" customWidth="1"/>
    <col min="6393" max="6393" width="16.5" style="7" customWidth="1"/>
    <col min="6394" max="6394" width="26.125" style="7" customWidth="1"/>
    <col min="6395" max="6395" width="9.5" style="7" customWidth="1"/>
    <col min="6396" max="6645" width="9" style="7"/>
    <col min="6646" max="6646" width="8.625" style="7" customWidth="1"/>
    <col min="6647" max="6647" width="13.5" style="7" customWidth="1"/>
    <col min="6648" max="6648" width="18.25" style="7" customWidth="1"/>
    <col min="6649" max="6649" width="16.5" style="7" customWidth="1"/>
    <col min="6650" max="6650" width="26.125" style="7" customWidth="1"/>
    <col min="6651" max="6651" width="9.5" style="7" customWidth="1"/>
    <col min="6652" max="6901" width="9" style="7"/>
    <col min="6902" max="6902" width="8.625" style="7" customWidth="1"/>
    <col min="6903" max="6903" width="13.5" style="7" customWidth="1"/>
    <col min="6904" max="6904" width="18.25" style="7" customWidth="1"/>
    <col min="6905" max="6905" width="16.5" style="7" customWidth="1"/>
    <col min="6906" max="6906" width="26.125" style="7" customWidth="1"/>
    <col min="6907" max="6907" width="9.5" style="7" customWidth="1"/>
    <col min="6908" max="7157" width="9" style="7"/>
    <col min="7158" max="7158" width="8.625" style="7" customWidth="1"/>
    <col min="7159" max="7159" width="13.5" style="7" customWidth="1"/>
    <col min="7160" max="7160" width="18.25" style="7" customWidth="1"/>
    <col min="7161" max="7161" width="16.5" style="7" customWidth="1"/>
    <col min="7162" max="7162" width="26.125" style="7" customWidth="1"/>
    <col min="7163" max="7163" width="9.5" style="7" customWidth="1"/>
    <col min="7164" max="7413" width="9" style="7"/>
    <col min="7414" max="7414" width="8.625" style="7" customWidth="1"/>
    <col min="7415" max="7415" width="13.5" style="7" customWidth="1"/>
    <col min="7416" max="7416" width="18.25" style="7" customWidth="1"/>
    <col min="7417" max="7417" width="16.5" style="7" customWidth="1"/>
    <col min="7418" max="7418" width="26.125" style="7" customWidth="1"/>
    <col min="7419" max="7419" width="9.5" style="7" customWidth="1"/>
    <col min="7420" max="7669" width="9" style="7"/>
    <col min="7670" max="7670" width="8.625" style="7" customWidth="1"/>
    <col min="7671" max="7671" width="13.5" style="7" customWidth="1"/>
    <col min="7672" max="7672" width="18.25" style="7" customWidth="1"/>
    <col min="7673" max="7673" width="16.5" style="7" customWidth="1"/>
    <col min="7674" max="7674" width="26.125" style="7" customWidth="1"/>
    <col min="7675" max="7675" width="9.5" style="7" customWidth="1"/>
    <col min="7676" max="7925" width="9" style="7"/>
    <col min="7926" max="7926" width="8.625" style="7" customWidth="1"/>
    <col min="7927" max="7927" width="13.5" style="7" customWidth="1"/>
    <col min="7928" max="7928" width="18.25" style="7" customWidth="1"/>
    <col min="7929" max="7929" width="16.5" style="7" customWidth="1"/>
    <col min="7930" max="7930" width="26.125" style="7" customWidth="1"/>
    <col min="7931" max="7931" width="9.5" style="7" customWidth="1"/>
    <col min="7932" max="8181" width="9" style="7"/>
    <col min="8182" max="8182" width="8.625" style="7" customWidth="1"/>
    <col min="8183" max="8183" width="13.5" style="7" customWidth="1"/>
    <col min="8184" max="8184" width="18.25" style="7" customWidth="1"/>
    <col min="8185" max="8185" width="16.5" style="7" customWidth="1"/>
    <col min="8186" max="8186" width="26.125" style="7" customWidth="1"/>
    <col min="8187" max="8187" width="9.5" style="7" customWidth="1"/>
    <col min="8188" max="8437" width="9" style="7"/>
    <col min="8438" max="8438" width="8.625" style="7" customWidth="1"/>
    <col min="8439" max="8439" width="13.5" style="7" customWidth="1"/>
    <col min="8440" max="8440" width="18.25" style="7" customWidth="1"/>
    <col min="8441" max="8441" width="16.5" style="7" customWidth="1"/>
    <col min="8442" max="8442" width="26.125" style="7" customWidth="1"/>
    <col min="8443" max="8443" width="9.5" style="7" customWidth="1"/>
    <col min="8444" max="8693" width="9" style="7"/>
    <col min="8694" max="8694" width="8.625" style="7" customWidth="1"/>
    <col min="8695" max="8695" width="13.5" style="7" customWidth="1"/>
    <col min="8696" max="8696" width="18.25" style="7" customWidth="1"/>
    <col min="8697" max="8697" width="16.5" style="7" customWidth="1"/>
    <col min="8698" max="8698" width="26.125" style="7" customWidth="1"/>
    <col min="8699" max="8699" width="9.5" style="7" customWidth="1"/>
    <col min="8700" max="8949" width="9" style="7"/>
    <col min="8950" max="8950" width="8.625" style="7" customWidth="1"/>
    <col min="8951" max="8951" width="13.5" style="7" customWidth="1"/>
    <col min="8952" max="8952" width="18.25" style="7" customWidth="1"/>
    <col min="8953" max="8953" width="16.5" style="7" customWidth="1"/>
    <col min="8954" max="8954" width="26.125" style="7" customWidth="1"/>
    <col min="8955" max="8955" width="9.5" style="7" customWidth="1"/>
    <col min="8956" max="9205" width="9" style="7"/>
    <col min="9206" max="9206" width="8.625" style="7" customWidth="1"/>
    <col min="9207" max="9207" width="13.5" style="7" customWidth="1"/>
    <col min="9208" max="9208" width="18.25" style="7" customWidth="1"/>
    <col min="9209" max="9209" width="16.5" style="7" customWidth="1"/>
    <col min="9210" max="9210" width="26.125" style="7" customWidth="1"/>
    <col min="9211" max="9211" width="9.5" style="7" customWidth="1"/>
    <col min="9212" max="9461" width="9" style="7"/>
    <col min="9462" max="9462" width="8.625" style="7" customWidth="1"/>
    <col min="9463" max="9463" width="13.5" style="7" customWidth="1"/>
    <col min="9464" max="9464" width="18.25" style="7" customWidth="1"/>
    <col min="9465" max="9465" width="16.5" style="7" customWidth="1"/>
    <col min="9466" max="9466" width="26.125" style="7" customWidth="1"/>
    <col min="9467" max="9467" width="9.5" style="7" customWidth="1"/>
    <col min="9468" max="9717" width="9" style="7"/>
    <col min="9718" max="9718" width="8.625" style="7" customWidth="1"/>
    <col min="9719" max="9719" width="13.5" style="7" customWidth="1"/>
    <col min="9720" max="9720" width="18.25" style="7" customWidth="1"/>
    <col min="9721" max="9721" width="16.5" style="7" customWidth="1"/>
    <col min="9722" max="9722" width="26.125" style="7" customWidth="1"/>
    <col min="9723" max="9723" width="9.5" style="7" customWidth="1"/>
    <col min="9724" max="9973" width="9" style="7"/>
    <col min="9974" max="9974" width="8.625" style="7" customWidth="1"/>
    <col min="9975" max="9975" width="13.5" style="7" customWidth="1"/>
    <col min="9976" max="9976" width="18.25" style="7" customWidth="1"/>
    <col min="9977" max="9977" width="16.5" style="7" customWidth="1"/>
    <col min="9978" max="9978" width="26.125" style="7" customWidth="1"/>
    <col min="9979" max="9979" width="9.5" style="7" customWidth="1"/>
    <col min="9980" max="10229" width="9" style="7"/>
    <col min="10230" max="10230" width="8.625" style="7" customWidth="1"/>
    <col min="10231" max="10231" width="13.5" style="7" customWidth="1"/>
    <col min="10232" max="10232" width="18.25" style="7" customWidth="1"/>
    <col min="10233" max="10233" width="16.5" style="7" customWidth="1"/>
    <col min="10234" max="10234" width="26.125" style="7" customWidth="1"/>
    <col min="10235" max="10235" width="9.5" style="7" customWidth="1"/>
    <col min="10236" max="10485" width="9" style="7"/>
    <col min="10486" max="10486" width="8.625" style="7" customWidth="1"/>
    <col min="10487" max="10487" width="13.5" style="7" customWidth="1"/>
    <col min="10488" max="10488" width="18.25" style="7" customWidth="1"/>
    <col min="10489" max="10489" width="16.5" style="7" customWidth="1"/>
    <col min="10490" max="10490" width="26.125" style="7" customWidth="1"/>
    <col min="10491" max="10491" width="9.5" style="7" customWidth="1"/>
    <col min="10492" max="10741" width="9" style="7"/>
    <col min="10742" max="10742" width="8.625" style="7" customWidth="1"/>
    <col min="10743" max="10743" width="13.5" style="7" customWidth="1"/>
    <col min="10744" max="10744" width="18.25" style="7" customWidth="1"/>
    <col min="10745" max="10745" width="16.5" style="7" customWidth="1"/>
    <col min="10746" max="10746" width="26.125" style="7" customWidth="1"/>
    <col min="10747" max="10747" width="9.5" style="7" customWidth="1"/>
    <col min="10748" max="10997" width="9" style="7"/>
    <col min="10998" max="10998" width="8.625" style="7" customWidth="1"/>
    <col min="10999" max="10999" width="13.5" style="7" customWidth="1"/>
    <col min="11000" max="11000" width="18.25" style="7" customWidth="1"/>
    <col min="11001" max="11001" width="16.5" style="7" customWidth="1"/>
    <col min="11002" max="11002" width="26.125" style="7" customWidth="1"/>
    <col min="11003" max="11003" width="9.5" style="7" customWidth="1"/>
    <col min="11004" max="11253" width="9" style="7"/>
    <col min="11254" max="11254" width="8.625" style="7" customWidth="1"/>
    <col min="11255" max="11255" width="13.5" style="7" customWidth="1"/>
    <col min="11256" max="11256" width="18.25" style="7" customWidth="1"/>
    <col min="11257" max="11257" width="16.5" style="7" customWidth="1"/>
    <col min="11258" max="11258" width="26.125" style="7" customWidth="1"/>
    <col min="11259" max="11259" width="9.5" style="7" customWidth="1"/>
    <col min="11260" max="11509" width="9" style="7"/>
    <col min="11510" max="11510" width="8.625" style="7" customWidth="1"/>
    <col min="11511" max="11511" width="13.5" style="7" customWidth="1"/>
    <col min="11512" max="11512" width="18.25" style="7" customWidth="1"/>
    <col min="11513" max="11513" width="16.5" style="7" customWidth="1"/>
    <col min="11514" max="11514" width="26.125" style="7" customWidth="1"/>
    <col min="11515" max="11515" width="9.5" style="7" customWidth="1"/>
    <col min="11516" max="11765" width="9" style="7"/>
    <col min="11766" max="11766" width="8.625" style="7" customWidth="1"/>
    <col min="11767" max="11767" width="13.5" style="7" customWidth="1"/>
    <col min="11768" max="11768" width="18.25" style="7" customWidth="1"/>
    <col min="11769" max="11769" width="16.5" style="7" customWidth="1"/>
    <col min="11770" max="11770" width="26.125" style="7" customWidth="1"/>
    <col min="11771" max="11771" width="9.5" style="7" customWidth="1"/>
    <col min="11772" max="12021" width="9" style="7"/>
    <col min="12022" max="12022" width="8.625" style="7" customWidth="1"/>
    <col min="12023" max="12023" width="13.5" style="7" customWidth="1"/>
    <col min="12024" max="12024" width="18.25" style="7" customWidth="1"/>
    <col min="12025" max="12025" width="16.5" style="7" customWidth="1"/>
    <col min="12026" max="12026" width="26.125" style="7" customWidth="1"/>
    <col min="12027" max="12027" width="9.5" style="7" customWidth="1"/>
    <col min="12028" max="12277" width="9" style="7"/>
    <col min="12278" max="12278" width="8.625" style="7" customWidth="1"/>
    <col min="12279" max="12279" width="13.5" style="7" customWidth="1"/>
    <col min="12280" max="12280" width="18.25" style="7" customWidth="1"/>
    <col min="12281" max="12281" width="16.5" style="7" customWidth="1"/>
    <col min="12282" max="12282" width="26.125" style="7" customWidth="1"/>
    <col min="12283" max="12283" width="9.5" style="7" customWidth="1"/>
    <col min="12284" max="12533" width="9" style="7"/>
    <col min="12534" max="12534" width="8.625" style="7" customWidth="1"/>
    <col min="12535" max="12535" width="13.5" style="7" customWidth="1"/>
    <col min="12536" max="12536" width="18.25" style="7" customWidth="1"/>
    <col min="12537" max="12537" width="16.5" style="7" customWidth="1"/>
    <col min="12538" max="12538" width="26.125" style="7" customWidth="1"/>
    <col min="12539" max="12539" width="9.5" style="7" customWidth="1"/>
    <col min="12540" max="12789" width="9" style="7"/>
    <col min="12790" max="12790" width="8.625" style="7" customWidth="1"/>
    <col min="12791" max="12791" width="13.5" style="7" customWidth="1"/>
    <col min="12792" max="12792" width="18.25" style="7" customWidth="1"/>
    <col min="12793" max="12793" width="16.5" style="7" customWidth="1"/>
    <col min="12794" max="12794" width="26.125" style="7" customWidth="1"/>
    <col min="12795" max="12795" width="9.5" style="7" customWidth="1"/>
    <col min="12796" max="13045" width="9" style="7"/>
    <col min="13046" max="13046" width="8.625" style="7" customWidth="1"/>
    <col min="13047" max="13047" width="13.5" style="7" customWidth="1"/>
    <col min="13048" max="13048" width="18.25" style="7" customWidth="1"/>
    <col min="13049" max="13049" width="16.5" style="7" customWidth="1"/>
    <col min="13050" max="13050" width="26.125" style="7" customWidth="1"/>
    <col min="13051" max="13051" width="9.5" style="7" customWidth="1"/>
    <col min="13052" max="13301" width="9" style="7"/>
    <col min="13302" max="13302" width="8.625" style="7" customWidth="1"/>
    <col min="13303" max="13303" width="13.5" style="7" customWidth="1"/>
    <col min="13304" max="13304" width="18.25" style="7" customWidth="1"/>
    <col min="13305" max="13305" width="16.5" style="7" customWidth="1"/>
    <col min="13306" max="13306" width="26.125" style="7" customWidth="1"/>
    <col min="13307" max="13307" width="9.5" style="7" customWidth="1"/>
    <col min="13308" max="13557" width="9" style="7"/>
    <col min="13558" max="13558" width="8.625" style="7" customWidth="1"/>
    <col min="13559" max="13559" width="13.5" style="7" customWidth="1"/>
    <col min="13560" max="13560" width="18.25" style="7" customWidth="1"/>
    <col min="13561" max="13561" width="16.5" style="7" customWidth="1"/>
    <col min="13562" max="13562" width="26.125" style="7" customWidth="1"/>
    <col min="13563" max="13563" width="9.5" style="7" customWidth="1"/>
    <col min="13564" max="13813" width="9" style="7"/>
    <col min="13814" max="13814" width="8.625" style="7" customWidth="1"/>
    <col min="13815" max="13815" width="13.5" style="7" customWidth="1"/>
    <col min="13816" max="13816" width="18.25" style="7" customWidth="1"/>
    <col min="13817" max="13817" width="16.5" style="7" customWidth="1"/>
    <col min="13818" max="13818" width="26.125" style="7" customWidth="1"/>
    <col min="13819" max="13819" width="9.5" style="7" customWidth="1"/>
    <col min="13820" max="14069" width="9" style="7"/>
    <col min="14070" max="14070" width="8.625" style="7" customWidth="1"/>
    <col min="14071" max="14071" width="13.5" style="7" customWidth="1"/>
    <col min="14072" max="14072" width="18.25" style="7" customWidth="1"/>
    <col min="14073" max="14073" width="16.5" style="7" customWidth="1"/>
    <col min="14074" max="14074" width="26.125" style="7" customWidth="1"/>
    <col min="14075" max="14075" width="9.5" style="7" customWidth="1"/>
    <col min="14076" max="14325" width="9" style="7"/>
    <col min="14326" max="14326" width="8.625" style="7" customWidth="1"/>
    <col min="14327" max="14327" width="13.5" style="7" customWidth="1"/>
    <col min="14328" max="14328" width="18.25" style="7" customWidth="1"/>
    <col min="14329" max="14329" width="16.5" style="7" customWidth="1"/>
    <col min="14330" max="14330" width="26.125" style="7" customWidth="1"/>
    <col min="14331" max="14331" width="9.5" style="7" customWidth="1"/>
    <col min="14332" max="14581" width="9" style="7"/>
    <col min="14582" max="14582" width="8.625" style="7" customWidth="1"/>
    <col min="14583" max="14583" width="13.5" style="7" customWidth="1"/>
    <col min="14584" max="14584" width="18.25" style="7" customWidth="1"/>
    <col min="14585" max="14585" width="16.5" style="7" customWidth="1"/>
    <col min="14586" max="14586" width="26.125" style="7" customWidth="1"/>
    <col min="14587" max="14587" width="9.5" style="7" customWidth="1"/>
    <col min="14588" max="14837" width="9" style="7"/>
    <col min="14838" max="14838" width="8.625" style="7" customWidth="1"/>
    <col min="14839" max="14839" width="13.5" style="7" customWidth="1"/>
    <col min="14840" max="14840" width="18.25" style="7" customWidth="1"/>
    <col min="14841" max="14841" width="16.5" style="7" customWidth="1"/>
    <col min="14842" max="14842" width="26.125" style="7" customWidth="1"/>
    <col min="14843" max="14843" width="9.5" style="7" customWidth="1"/>
    <col min="14844" max="15093" width="9" style="7"/>
    <col min="15094" max="15094" width="8.625" style="7" customWidth="1"/>
    <col min="15095" max="15095" width="13.5" style="7" customWidth="1"/>
    <col min="15096" max="15096" width="18.25" style="7" customWidth="1"/>
    <col min="15097" max="15097" width="16.5" style="7" customWidth="1"/>
    <col min="15098" max="15098" width="26.125" style="7" customWidth="1"/>
    <col min="15099" max="15099" width="9.5" style="7" customWidth="1"/>
    <col min="15100" max="15349" width="9" style="7"/>
    <col min="15350" max="15350" width="8.625" style="7" customWidth="1"/>
    <col min="15351" max="15351" width="13.5" style="7" customWidth="1"/>
    <col min="15352" max="15352" width="18.25" style="7" customWidth="1"/>
    <col min="15353" max="15353" width="16.5" style="7" customWidth="1"/>
    <col min="15354" max="15354" width="26.125" style="7" customWidth="1"/>
    <col min="15355" max="15355" width="9.5" style="7" customWidth="1"/>
    <col min="15356" max="15605" width="9" style="7"/>
    <col min="15606" max="15606" width="8.625" style="7" customWidth="1"/>
    <col min="15607" max="15607" width="13.5" style="7" customWidth="1"/>
    <col min="15608" max="15608" width="18.25" style="7" customWidth="1"/>
    <col min="15609" max="15609" width="16.5" style="7" customWidth="1"/>
    <col min="15610" max="15610" width="26.125" style="7" customWidth="1"/>
    <col min="15611" max="15611" width="9.5" style="7" customWidth="1"/>
    <col min="15612" max="15861" width="9" style="7"/>
    <col min="15862" max="15862" width="8.625" style="7" customWidth="1"/>
    <col min="15863" max="15863" width="13.5" style="7" customWidth="1"/>
    <col min="15864" max="15864" width="18.25" style="7" customWidth="1"/>
    <col min="15865" max="15865" width="16.5" style="7" customWidth="1"/>
    <col min="15866" max="15866" width="26.125" style="7" customWidth="1"/>
    <col min="15867" max="15867" width="9.5" style="7" customWidth="1"/>
    <col min="15868" max="16117" width="9" style="7"/>
    <col min="16118" max="16118" width="8.625" style="7" customWidth="1"/>
    <col min="16119" max="16119" width="13.5" style="7" customWidth="1"/>
    <col min="16120" max="16120" width="18.25" style="7" customWidth="1"/>
    <col min="16121" max="16121" width="16.5" style="7" customWidth="1"/>
    <col min="16122" max="16122" width="26.125" style="7" customWidth="1"/>
    <col min="16123" max="16123" width="9.5" style="7" customWidth="1"/>
    <col min="16124" max="16384" width="9" style="7"/>
  </cols>
  <sheetData>
    <row r="1" spans="1:6" ht="32.25" customHeight="1">
      <c r="A1" s="828" t="s">
        <v>291</v>
      </c>
      <c r="B1" s="828"/>
      <c r="C1" s="828"/>
      <c r="D1" s="828"/>
      <c r="E1" s="828"/>
      <c r="F1" s="828"/>
    </row>
    <row r="2" spans="1:6" ht="21.75" customHeight="1" thickBot="1">
      <c r="A2" s="409" t="s">
        <v>321</v>
      </c>
      <c r="B2" s="133"/>
      <c r="C2" s="134"/>
      <c r="D2" s="135"/>
      <c r="E2" s="136"/>
      <c r="F2" s="137" t="s">
        <v>12</v>
      </c>
    </row>
    <row r="3" spans="1:6" s="8" customFormat="1" ht="26.25" customHeight="1" thickBot="1">
      <c r="A3" s="829" t="s">
        <v>27</v>
      </c>
      <c r="B3" s="830"/>
      <c r="C3" s="144" t="s">
        <v>62</v>
      </c>
      <c r="D3" s="145" t="s">
        <v>13</v>
      </c>
      <c r="E3" s="453" t="s">
        <v>445</v>
      </c>
      <c r="F3" s="146" t="s">
        <v>45</v>
      </c>
    </row>
    <row r="4" spans="1:6" ht="26.25" customHeight="1">
      <c r="A4" s="831" t="s">
        <v>35</v>
      </c>
      <c r="B4" s="833" t="s">
        <v>387</v>
      </c>
      <c r="C4" s="454" t="s">
        <v>398</v>
      </c>
      <c r="D4" s="471">
        <f>80500000+219953517+1255121559+526256693</f>
        <v>2081831769</v>
      </c>
      <c r="E4" s="284" t="s">
        <v>394</v>
      </c>
      <c r="F4" s="141"/>
    </row>
    <row r="5" spans="1:6" ht="26.25" customHeight="1">
      <c r="A5" s="832"/>
      <c r="B5" s="834"/>
      <c r="C5" s="455" t="s">
        <v>399</v>
      </c>
      <c r="D5" s="302">
        <f>3900000+25885332+32645360+342749030+360000</f>
        <v>405539722</v>
      </c>
      <c r="E5" s="286" t="s">
        <v>400</v>
      </c>
      <c r="F5" s="147"/>
    </row>
    <row r="6" spans="1:6" ht="26.25" customHeight="1">
      <c r="A6" s="832"/>
      <c r="B6" s="835"/>
      <c r="C6" s="341" t="s">
        <v>202</v>
      </c>
      <c r="D6" s="342">
        <f>SUM(D4:D5)</f>
        <v>2487371491</v>
      </c>
      <c r="E6" s="343"/>
      <c r="F6" s="143"/>
    </row>
    <row r="7" spans="1:6" ht="26.25" customHeight="1">
      <c r="A7" s="832"/>
      <c r="B7" s="836" t="s">
        <v>388</v>
      </c>
      <c r="C7" s="285" t="s">
        <v>389</v>
      </c>
      <c r="D7" s="287">
        <v>172000</v>
      </c>
      <c r="E7" s="286" t="s">
        <v>317</v>
      </c>
      <c r="F7" s="158"/>
    </row>
    <row r="8" spans="1:6" ht="26.25" customHeight="1">
      <c r="A8" s="832"/>
      <c r="B8" s="834"/>
      <c r="C8" s="285" t="s">
        <v>355</v>
      </c>
      <c r="D8" s="287">
        <v>66782750</v>
      </c>
      <c r="E8" s="286" t="s">
        <v>394</v>
      </c>
      <c r="F8" s="158"/>
    </row>
    <row r="9" spans="1:6" ht="26.25" customHeight="1">
      <c r="A9" s="832"/>
      <c r="B9" s="834"/>
      <c r="C9" s="288" t="s">
        <v>356</v>
      </c>
      <c r="D9" s="287">
        <v>2347340</v>
      </c>
      <c r="E9" s="288" t="s">
        <v>281</v>
      </c>
      <c r="F9" s="158"/>
    </row>
    <row r="10" spans="1:6" ht="26.25" customHeight="1">
      <c r="A10" s="832"/>
      <c r="B10" s="834"/>
      <c r="C10" s="288" t="s">
        <v>390</v>
      </c>
      <c r="D10" s="287">
        <v>2061300</v>
      </c>
      <c r="E10" s="288" t="s">
        <v>317</v>
      </c>
      <c r="F10" s="158"/>
    </row>
    <row r="11" spans="1:6" ht="26.25" customHeight="1">
      <c r="A11" s="832"/>
      <c r="B11" s="834"/>
      <c r="C11" s="288" t="s">
        <v>397</v>
      </c>
      <c r="D11" s="287">
        <v>5106787</v>
      </c>
      <c r="E11" s="288" t="s">
        <v>395</v>
      </c>
      <c r="F11" s="158"/>
    </row>
    <row r="12" spans="1:6" ht="26.25" customHeight="1">
      <c r="A12" s="832"/>
      <c r="B12" s="834"/>
      <c r="C12" s="288" t="s">
        <v>391</v>
      </c>
      <c r="D12" s="287">
        <v>25039200</v>
      </c>
      <c r="E12" s="288" t="s">
        <v>396</v>
      </c>
      <c r="F12" s="158"/>
    </row>
    <row r="13" spans="1:6" ht="26.25" customHeight="1">
      <c r="A13" s="832"/>
      <c r="B13" s="834"/>
      <c r="C13" s="288" t="s">
        <v>392</v>
      </c>
      <c r="D13" s="287">
        <v>26511240</v>
      </c>
      <c r="E13" s="288" t="s">
        <v>396</v>
      </c>
      <c r="F13" s="158"/>
    </row>
    <row r="14" spans="1:6" ht="26.25" customHeight="1">
      <c r="A14" s="832"/>
      <c r="B14" s="834"/>
      <c r="C14" s="288" t="s">
        <v>393</v>
      </c>
      <c r="D14" s="287">
        <v>2980840</v>
      </c>
      <c r="E14" s="288" t="s">
        <v>396</v>
      </c>
      <c r="F14" s="158"/>
    </row>
    <row r="15" spans="1:6" ht="26.25" customHeight="1">
      <c r="A15" s="832"/>
      <c r="B15" s="835"/>
      <c r="C15" s="341" t="s">
        <v>202</v>
      </c>
      <c r="D15" s="342">
        <f>SUM(D7:D14)</f>
        <v>131001457</v>
      </c>
      <c r="E15" s="343"/>
      <c r="F15" s="143"/>
    </row>
    <row r="16" spans="1:6" ht="26.25" customHeight="1" thickBot="1">
      <c r="A16" s="825" t="s">
        <v>201</v>
      </c>
      <c r="B16" s="826"/>
      <c r="C16" s="827"/>
      <c r="D16" s="346">
        <f>SUM(D6,D15)</f>
        <v>2618372948</v>
      </c>
      <c r="E16" s="148"/>
      <c r="F16" s="149"/>
    </row>
    <row r="17" spans="1:6">
      <c r="A17" s="106"/>
      <c r="B17" s="106"/>
      <c r="C17" s="107"/>
      <c r="D17" s="108"/>
      <c r="E17" s="105"/>
      <c r="F17" s="104"/>
    </row>
    <row r="18" spans="1:6">
      <c r="A18" s="106"/>
      <c r="B18" s="106"/>
      <c r="C18" s="107"/>
      <c r="D18" s="108"/>
      <c r="E18" s="105"/>
      <c r="F18" s="104"/>
    </row>
    <row r="19" spans="1:6">
      <c r="A19" s="106"/>
      <c r="B19" s="106"/>
      <c r="C19" s="107"/>
      <c r="D19" s="108"/>
      <c r="E19" s="105"/>
      <c r="F19" s="104"/>
    </row>
    <row r="20" spans="1:6">
      <c r="A20" s="106"/>
      <c r="B20" s="106"/>
      <c r="C20" s="107"/>
      <c r="D20" s="108"/>
      <c r="E20" s="105"/>
      <c r="F20" s="104"/>
    </row>
  </sheetData>
  <sheetProtection password="CC3F" sheet="1" objects="1" scenarios="1"/>
  <mergeCells count="6">
    <mergeCell ref="A16:C16"/>
    <mergeCell ref="A1:F1"/>
    <mergeCell ref="A3:B3"/>
    <mergeCell ref="A4:A15"/>
    <mergeCell ref="B4:B6"/>
    <mergeCell ref="B7:B15"/>
  </mergeCells>
  <phoneticPr fontId="12" type="noConversion"/>
  <pageMargins left="0.39347222447395325" right="0.39347222447395325" top="0.98416668176651001" bottom="0.8263888955116272" header="0.51138889789581299" footer="0.51138889789581299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13</vt:i4>
      </vt:variant>
      <vt:variant>
        <vt:lpstr>이름이 지정된 범위</vt:lpstr>
      </vt:variant>
      <vt:variant>
        <vt:i4>9</vt:i4>
      </vt:variant>
    </vt:vector>
  </HeadingPairs>
  <TitlesOfParts>
    <vt:vector size="22" baseType="lpstr">
      <vt:lpstr>세입세출결산서</vt:lpstr>
      <vt:lpstr>세입결산서</vt:lpstr>
      <vt:lpstr>세출결산서</vt:lpstr>
      <vt:lpstr>세출결산서.</vt:lpstr>
      <vt:lpstr>정부보조금명세서</vt:lpstr>
      <vt:lpstr>사업수입명세서</vt:lpstr>
      <vt:lpstr>잡수입명세서</vt:lpstr>
      <vt:lpstr>인건비명세서</vt:lpstr>
      <vt:lpstr>사업비명세서</vt:lpstr>
      <vt:lpstr>과년도지출명세서</vt:lpstr>
      <vt:lpstr>기타비용명세서</vt:lpstr>
      <vt:lpstr>잡지출명세서</vt:lpstr>
      <vt:lpstr>반환금명세서</vt:lpstr>
      <vt:lpstr>과년도지출명세서!Consolidate_Area</vt:lpstr>
      <vt:lpstr>반환금명세서!Consolidate_Area</vt:lpstr>
      <vt:lpstr>사업비명세서!Consolidate_Area</vt:lpstr>
      <vt:lpstr>사업수입명세서!Consolidate_Area</vt:lpstr>
      <vt:lpstr>세입결산서!Consolidate_Area</vt:lpstr>
      <vt:lpstr>세출결산서!Consolidate_Area</vt:lpstr>
      <vt:lpstr>잡수입명세서!Consolidate_Area</vt:lpstr>
      <vt:lpstr>잡지출명세서!Consolidate_Area</vt:lpstr>
      <vt:lpstr>정부보조금명세서!Consolidate_Area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임지은</dc:creator>
  <cp:lastModifiedBy>무라니</cp:lastModifiedBy>
  <cp:revision>84</cp:revision>
  <cp:lastPrinted>2024-03-13T01:23:01Z</cp:lastPrinted>
  <dcterms:created xsi:type="dcterms:W3CDTF">2015-03-08T09:11:45Z</dcterms:created>
  <dcterms:modified xsi:type="dcterms:W3CDTF">2025-03-29T13:37:41Z</dcterms:modified>
</cp:coreProperties>
</file>